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9ED" lockStructure="1"/>
  <bookViews>
    <workbookView xWindow="29895" yWindow="300" windowWidth="25155" windowHeight="11745" tabRatio="264"/>
  </bookViews>
  <sheets>
    <sheet name="Proposed provision " sheetId="4" r:id="rId1"/>
    <sheet name="list for drop down box" sheetId="1" state="hidden" r:id="rId2"/>
  </sheets>
  <definedNames>
    <definedName name="_xlnm._FilterDatabase" localSheetId="1" hidden="1">'list for drop down box'!$V$3:$AA$1295</definedName>
    <definedName name="EDUMIS_Code">'list for drop down box'!$W$3:$W$2264</definedName>
    <definedName name="Edumis_No">'list for drop down box'!$G$4:$G$260</definedName>
    <definedName name="EDUMIS_Start">'list for drop down box'!$W$3</definedName>
    <definedName name="Lookup_List">'list for drop down box'!$V$4:$V$2264</definedName>
    <definedName name="Lookup_Start">'list for drop down box'!$V$4</definedName>
    <definedName name="New_Site">'list for drop down box'!$Y$1412</definedName>
    <definedName name="_xlnm.Print_Titles" localSheetId="0">'Proposed provision '!$7:$7</definedName>
    <definedName name="Qualification_Code">'list for drop down box'!$A$4:$A$125</definedName>
    <definedName name="Qualification_with_relevant_delivery_history">'list for drop down box'!$J$4:$J$116</definedName>
    <definedName name="Region">'list for drop down box'!$M$4:$M$20</definedName>
    <definedName name="Region_Start">'list for drop down box'!$Q$4</definedName>
    <definedName name="TLA">'list for drop down box'!$O$4:$O$89</definedName>
    <definedName name="TLA_Code">'list for drop down box'!$P$4:$P$89</definedName>
    <definedName name="TLA_Code_Start">'list for drop down box'!$P$4</definedName>
    <definedName name="TLA_Lookup">'list for drop down box'!$V$3:$AA$2264</definedName>
    <definedName name="TLA_Start">'list for drop down box'!$O$4</definedName>
    <definedName name="Type_of_Provision">'list for drop down box'!$T$4:$T$8</definedName>
  </definedNames>
  <calcPr calcId="145621"/>
</workbook>
</file>

<file path=xl/calcChain.xml><?xml version="1.0" encoding="utf-8"?>
<calcChain xmlns="http://schemas.openxmlformats.org/spreadsheetml/2006/main">
  <c r="L75" i="4" l="1"/>
  <c r="K75" i="4"/>
  <c r="J75" i="4"/>
  <c r="L74" i="4"/>
  <c r="K74" i="4"/>
  <c r="J74" i="4"/>
  <c r="L73" i="4"/>
  <c r="K73" i="4"/>
  <c r="J73" i="4"/>
  <c r="J181" i="4" l="1"/>
  <c r="K181" i="4"/>
  <c r="L181" i="4"/>
  <c r="T9" i="4" l="1"/>
  <c r="S9" i="4"/>
  <c r="AF15" i="4"/>
  <c r="AE15" i="4"/>
  <c r="AC15" i="4"/>
  <c r="T15" i="4"/>
  <c r="S15" i="4"/>
  <c r="L15" i="4"/>
  <c r="K15" i="4"/>
  <c r="J15" i="4"/>
  <c r="I15" i="4"/>
  <c r="H15" i="4"/>
  <c r="Y15" i="4" s="1"/>
  <c r="Z15" i="4" s="1"/>
  <c r="G15" i="4"/>
  <c r="F15" i="4"/>
  <c r="D15" i="4"/>
  <c r="A15" i="4" s="1"/>
  <c r="C15" i="4"/>
  <c r="B15" i="4"/>
  <c r="AF14" i="4"/>
  <c r="AE14" i="4"/>
  <c r="AC14" i="4"/>
  <c r="T14" i="4"/>
  <c r="S14" i="4"/>
  <c r="L14" i="4"/>
  <c r="K14" i="4"/>
  <c r="J14" i="4"/>
  <c r="I14" i="4"/>
  <c r="H14" i="4"/>
  <c r="Y14" i="4" s="1"/>
  <c r="Z14" i="4" s="1"/>
  <c r="G14" i="4"/>
  <c r="F14" i="4"/>
  <c r="D14" i="4"/>
  <c r="A14" i="4" s="1"/>
  <c r="C14" i="4"/>
  <c r="B14" i="4"/>
  <c r="AF13" i="4"/>
  <c r="AE13" i="4"/>
  <c r="AC13" i="4"/>
  <c r="T13" i="4"/>
  <c r="S13" i="4"/>
  <c r="L13" i="4"/>
  <c r="K13" i="4"/>
  <c r="J13" i="4"/>
  <c r="I13" i="4"/>
  <c r="H13" i="4"/>
  <c r="Y13" i="4" s="1"/>
  <c r="Z13" i="4" s="1"/>
  <c r="G13" i="4"/>
  <c r="F13" i="4"/>
  <c r="D13" i="4"/>
  <c r="A13" i="4" s="1"/>
  <c r="C13" i="4"/>
  <c r="B13" i="4"/>
  <c r="AF12" i="4"/>
  <c r="AE12" i="4"/>
  <c r="AC12" i="4"/>
  <c r="T12" i="4"/>
  <c r="S12" i="4"/>
  <c r="L12" i="4"/>
  <c r="K12" i="4"/>
  <c r="J12" i="4"/>
  <c r="I12" i="4"/>
  <c r="H12" i="4"/>
  <c r="Y12" i="4" s="1"/>
  <c r="Z12" i="4" s="1"/>
  <c r="G12" i="4"/>
  <c r="F12" i="4"/>
  <c r="D12" i="4"/>
  <c r="A12" i="4" s="1"/>
  <c r="C12" i="4"/>
  <c r="B12" i="4"/>
  <c r="AF11" i="4"/>
  <c r="AE11" i="4"/>
  <c r="AC11" i="4"/>
  <c r="T11" i="4"/>
  <c r="S11" i="4"/>
  <c r="L11" i="4"/>
  <c r="K11" i="4"/>
  <c r="J11" i="4"/>
  <c r="I11" i="4"/>
  <c r="H11" i="4"/>
  <c r="Y11" i="4" s="1"/>
  <c r="Z11" i="4" s="1"/>
  <c r="G11" i="4"/>
  <c r="F11" i="4"/>
  <c r="D11" i="4"/>
  <c r="A11" i="4" s="1"/>
  <c r="C11" i="4"/>
  <c r="B11" i="4"/>
  <c r="AF10" i="4"/>
  <c r="AE10" i="4"/>
  <c r="AC10" i="4"/>
  <c r="T10" i="4"/>
  <c r="S10" i="4"/>
  <c r="L10" i="4"/>
  <c r="K10" i="4"/>
  <c r="J10" i="4"/>
  <c r="I10" i="4"/>
  <c r="H10" i="4"/>
  <c r="Y10" i="4" s="1"/>
  <c r="Z10" i="4" s="1"/>
  <c r="G10" i="4"/>
  <c r="F10" i="4"/>
  <c r="D10" i="4"/>
  <c r="A10" i="4" s="1"/>
  <c r="C10" i="4"/>
  <c r="B10" i="4"/>
  <c r="AF9" i="4"/>
  <c r="AE9" i="4"/>
  <c r="L9" i="4"/>
  <c r="K9" i="4"/>
  <c r="J9" i="4"/>
  <c r="I9" i="4"/>
  <c r="H9" i="4"/>
  <c r="Y9" i="4" s="1"/>
  <c r="Z9" i="4" s="1"/>
  <c r="G9" i="4"/>
  <c r="F9" i="4"/>
  <c r="D9" i="4"/>
  <c r="A9" i="4" s="1"/>
  <c r="C9" i="4"/>
  <c r="B9" i="4"/>
  <c r="AD14" i="4" l="1"/>
  <c r="AA14" i="4" s="1"/>
  <c r="AD9" i="4"/>
  <c r="AD10" i="4"/>
  <c r="AA10" i="4" s="1"/>
  <c r="AD12" i="4"/>
  <c r="AA12" i="4" s="1"/>
  <c r="AD13" i="4"/>
  <c r="AA13" i="4" s="1"/>
  <c r="AD11" i="4"/>
  <c r="AA11" i="4" s="1"/>
  <c r="AD15" i="4"/>
  <c r="AA15" i="4" s="1"/>
  <c r="AC9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A9" i="4" l="1"/>
  <c r="J16" i="4"/>
  <c r="K16" i="4"/>
  <c r="L16" i="4"/>
  <c r="J17" i="4"/>
  <c r="K17" i="4"/>
  <c r="L17" i="4"/>
  <c r="J18" i="4"/>
  <c r="K18" i="4"/>
  <c r="L18" i="4"/>
  <c r="J19" i="4"/>
  <c r="K19" i="4"/>
  <c r="L19" i="4"/>
  <c r="J20" i="4"/>
  <c r="K20" i="4"/>
  <c r="L20" i="4"/>
  <c r="J21" i="4"/>
  <c r="K21" i="4"/>
  <c r="L21" i="4"/>
  <c r="J22" i="4"/>
  <c r="K22" i="4"/>
  <c r="L22" i="4"/>
  <c r="J23" i="4"/>
  <c r="K23" i="4"/>
  <c r="L23" i="4"/>
  <c r="J24" i="4"/>
  <c r="K24" i="4"/>
  <c r="L24" i="4"/>
  <c r="J25" i="4"/>
  <c r="K25" i="4"/>
  <c r="L25" i="4"/>
  <c r="J26" i="4"/>
  <c r="K26" i="4"/>
  <c r="L26" i="4"/>
  <c r="J27" i="4"/>
  <c r="K27" i="4"/>
  <c r="L27" i="4"/>
  <c r="J28" i="4"/>
  <c r="K28" i="4"/>
  <c r="L28" i="4"/>
  <c r="J29" i="4"/>
  <c r="K29" i="4"/>
  <c r="L29" i="4"/>
  <c r="J30" i="4"/>
  <c r="K30" i="4"/>
  <c r="L30" i="4"/>
  <c r="J31" i="4"/>
  <c r="K31" i="4"/>
  <c r="L31" i="4"/>
  <c r="J32" i="4"/>
  <c r="K32" i="4"/>
  <c r="L32" i="4"/>
  <c r="J33" i="4"/>
  <c r="K33" i="4"/>
  <c r="L33" i="4"/>
  <c r="J34" i="4"/>
  <c r="K34" i="4"/>
  <c r="L34" i="4"/>
  <c r="J35" i="4"/>
  <c r="K35" i="4"/>
  <c r="L35" i="4"/>
  <c r="J36" i="4"/>
  <c r="K36" i="4"/>
  <c r="L36" i="4"/>
  <c r="J37" i="4"/>
  <c r="K37" i="4"/>
  <c r="L37" i="4"/>
  <c r="J38" i="4"/>
  <c r="K38" i="4"/>
  <c r="L38" i="4"/>
  <c r="J39" i="4"/>
  <c r="K39" i="4"/>
  <c r="L39" i="4"/>
  <c r="J40" i="4"/>
  <c r="K40" i="4"/>
  <c r="L40" i="4"/>
  <c r="J41" i="4"/>
  <c r="K41" i="4"/>
  <c r="L41" i="4"/>
  <c r="J42" i="4"/>
  <c r="K42" i="4"/>
  <c r="L42" i="4"/>
  <c r="J43" i="4"/>
  <c r="K43" i="4"/>
  <c r="L43" i="4"/>
  <c r="J44" i="4"/>
  <c r="K44" i="4"/>
  <c r="L44" i="4"/>
  <c r="J45" i="4"/>
  <c r="K45" i="4"/>
  <c r="L45" i="4"/>
  <c r="J46" i="4"/>
  <c r="K46" i="4"/>
  <c r="L46" i="4"/>
  <c r="J47" i="4"/>
  <c r="K47" i="4"/>
  <c r="L47" i="4"/>
  <c r="J48" i="4"/>
  <c r="K48" i="4"/>
  <c r="L48" i="4"/>
  <c r="J49" i="4"/>
  <c r="K49" i="4"/>
  <c r="L49" i="4"/>
  <c r="J50" i="4"/>
  <c r="K50" i="4"/>
  <c r="L50" i="4"/>
  <c r="J51" i="4"/>
  <c r="K51" i="4"/>
  <c r="L51" i="4"/>
  <c r="J52" i="4"/>
  <c r="K52" i="4"/>
  <c r="L52" i="4"/>
  <c r="J53" i="4"/>
  <c r="K53" i="4"/>
  <c r="L53" i="4"/>
  <c r="J54" i="4"/>
  <c r="K54" i="4"/>
  <c r="L54" i="4"/>
  <c r="J55" i="4"/>
  <c r="K55" i="4"/>
  <c r="L55" i="4"/>
  <c r="J56" i="4"/>
  <c r="K56" i="4"/>
  <c r="L56" i="4"/>
  <c r="J57" i="4"/>
  <c r="K57" i="4"/>
  <c r="L57" i="4"/>
  <c r="J58" i="4"/>
  <c r="K58" i="4"/>
  <c r="L58" i="4"/>
  <c r="J59" i="4"/>
  <c r="K59" i="4"/>
  <c r="L59" i="4"/>
  <c r="J60" i="4"/>
  <c r="K60" i="4"/>
  <c r="L60" i="4"/>
  <c r="J61" i="4"/>
  <c r="K61" i="4"/>
  <c r="L61" i="4"/>
  <c r="J62" i="4"/>
  <c r="K62" i="4"/>
  <c r="L62" i="4"/>
  <c r="J63" i="4"/>
  <c r="K63" i="4"/>
  <c r="L63" i="4"/>
  <c r="J64" i="4"/>
  <c r="K64" i="4"/>
  <c r="L64" i="4"/>
  <c r="J65" i="4"/>
  <c r="K65" i="4"/>
  <c r="L65" i="4"/>
  <c r="J66" i="4"/>
  <c r="K66" i="4"/>
  <c r="L66" i="4"/>
  <c r="J67" i="4"/>
  <c r="K67" i="4"/>
  <c r="L67" i="4"/>
  <c r="J68" i="4"/>
  <c r="K68" i="4"/>
  <c r="L68" i="4"/>
  <c r="J69" i="4"/>
  <c r="K69" i="4"/>
  <c r="L69" i="4"/>
  <c r="J70" i="4"/>
  <c r="K70" i="4"/>
  <c r="L70" i="4"/>
  <c r="J71" i="4"/>
  <c r="K71" i="4"/>
  <c r="L71" i="4"/>
  <c r="J72" i="4"/>
  <c r="K72" i="4"/>
  <c r="L72" i="4"/>
  <c r="J76" i="4"/>
  <c r="K76" i="4"/>
  <c r="L76" i="4"/>
  <c r="J77" i="4"/>
  <c r="K77" i="4"/>
  <c r="L77" i="4"/>
  <c r="J78" i="4"/>
  <c r="K78" i="4"/>
  <c r="L78" i="4"/>
  <c r="J79" i="4"/>
  <c r="K79" i="4"/>
  <c r="L79" i="4"/>
  <c r="J80" i="4"/>
  <c r="K80" i="4"/>
  <c r="L80" i="4"/>
  <c r="J81" i="4"/>
  <c r="K81" i="4"/>
  <c r="L81" i="4"/>
  <c r="J82" i="4"/>
  <c r="K82" i="4"/>
  <c r="L82" i="4"/>
  <c r="J83" i="4"/>
  <c r="K83" i="4"/>
  <c r="L83" i="4"/>
  <c r="J84" i="4"/>
  <c r="K84" i="4"/>
  <c r="L84" i="4"/>
  <c r="J85" i="4"/>
  <c r="K85" i="4"/>
  <c r="L85" i="4"/>
  <c r="J86" i="4"/>
  <c r="K86" i="4"/>
  <c r="L86" i="4"/>
  <c r="J87" i="4"/>
  <c r="K87" i="4"/>
  <c r="L87" i="4"/>
  <c r="J88" i="4"/>
  <c r="K88" i="4"/>
  <c r="L88" i="4"/>
  <c r="J89" i="4"/>
  <c r="K89" i="4"/>
  <c r="L89" i="4"/>
  <c r="J90" i="4"/>
  <c r="K90" i="4"/>
  <c r="L90" i="4"/>
  <c r="J91" i="4"/>
  <c r="K91" i="4"/>
  <c r="L91" i="4"/>
  <c r="J92" i="4"/>
  <c r="K92" i="4"/>
  <c r="L92" i="4"/>
  <c r="J93" i="4"/>
  <c r="K93" i="4"/>
  <c r="L93" i="4"/>
  <c r="J94" i="4"/>
  <c r="K94" i="4"/>
  <c r="L94" i="4"/>
  <c r="J95" i="4"/>
  <c r="K95" i="4"/>
  <c r="L95" i="4"/>
  <c r="J96" i="4"/>
  <c r="K96" i="4"/>
  <c r="L96" i="4"/>
  <c r="J97" i="4"/>
  <c r="K97" i="4"/>
  <c r="L97" i="4"/>
  <c r="J98" i="4"/>
  <c r="K98" i="4"/>
  <c r="L98" i="4"/>
  <c r="J99" i="4"/>
  <c r="K99" i="4"/>
  <c r="L99" i="4"/>
  <c r="J100" i="4"/>
  <c r="K100" i="4"/>
  <c r="L100" i="4"/>
  <c r="J101" i="4"/>
  <c r="K101" i="4"/>
  <c r="L101" i="4"/>
  <c r="J102" i="4"/>
  <c r="K102" i="4"/>
  <c r="L102" i="4"/>
  <c r="J103" i="4"/>
  <c r="K103" i="4"/>
  <c r="L103" i="4"/>
  <c r="J104" i="4"/>
  <c r="K104" i="4"/>
  <c r="L104" i="4"/>
  <c r="J105" i="4"/>
  <c r="K105" i="4"/>
  <c r="L105" i="4"/>
  <c r="J106" i="4"/>
  <c r="K106" i="4"/>
  <c r="L106" i="4"/>
  <c r="J107" i="4"/>
  <c r="K107" i="4"/>
  <c r="L107" i="4"/>
  <c r="J108" i="4"/>
  <c r="K108" i="4"/>
  <c r="L108" i="4"/>
  <c r="J109" i="4"/>
  <c r="K109" i="4"/>
  <c r="L109" i="4"/>
  <c r="J110" i="4"/>
  <c r="K110" i="4"/>
  <c r="L110" i="4"/>
  <c r="J111" i="4"/>
  <c r="K111" i="4"/>
  <c r="L111" i="4"/>
  <c r="J112" i="4"/>
  <c r="K112" i="4"/>
  <c r="L112" i="4"/>
  <c r="J113" i="4"/>
  <c r="K113" i="4"/>
  <c r="L113" i="4"/>
  <c r="J114" i="4"/>
  <c r="K114" i="4"/>
  <c r="L114" i="4"/>
  <c r="J115" i="4"/>
  <c r="K115" i="4"/>
  <c r="L115" i="4"/>
  <c r="J116" i="4"/>
  <c r="K116" i="4"/>
  <c r="L116" i="4"/>
  <c r="J117" i="4"/>
  <c r="K117" i="4"/>
  <c r="L117" i="4"/>
  <c r="J118" i="4"/>
  <c r="K118" i="4"/>
  <c r="L118" i="4"/>
  <c r="J119" i="4"/>
  <c r="K119" i="4"/>
  <c r="L119" i="4"/>
  <c r="J120" i="4"/>
  <c r="K120" i="4"/>
  <c r="L120" i="4"/>
  <c r="J121" i="4"/>
  <c r="K121" i="4"/>
  <c r="L121" i="4"/>
  <c r="J122" i="4"/>
  <c r="K122" i="4"/>
  <c r="L122" i="4"/>
  <c r="J123" i="4"/>
  <c r="K123" i="4"/>
  <c r="L123" i="4"/>
  <c r="J124" i="4"/>
  <c r="K124" i="4"/>
  <c r="L124" i="4"/>
  <c r="J125" i="4"/>
  <c r="K125" i="4"/>
  <c r="L125" i="4"/>
  <c r="J126" i="4"/>
  <c r="K126" i="4"/>
  <c r="L126" i="4"/>
  <c r="J127" i="4"/>
  <c r="K127" i="4"/>
  <c r="L127" i="4"/>
  <c r="J128" i="4"/>
  <c r="K128" i="4"/>
  <c r="L128" i="4"/>
  <c r="J129" i="4"/>
  <c r="K129" i="4"/>
  <c r="L129" i="4"/>
  <c r="J130" i="4"/>
  <c r="K130" i="4"/>
  <c r="L130" i="4"/>
  <c r="J131" i="4"/>
  <c r="K131" i="4"/>
  <c r="L131" i="4"/>
  <c r="J132" i="4"/>
  <c r="K132" i="4"/>
  <c r="L132" i="4"/>
  <c r="J133" i="4"/>
  <c r="K133" i="4"/>
  <c r="L133" i="4"/>
  <c r="J134" i="4"/>
  <c r="K134" i="4"/>
  <c r="L134" i="4"/>
  <c r="J135" i="4"/>
  <c r="K135" i="4"/>
  <c r="L135" i="4"/>
  <c r="J136" i="4"/>
  <c r="K136" i="4"/>
  <c r="L136" i="4"/>
  <c r="J137" i="4"/>
  <c r="K137" i="4"/>
  <c r="L137" i="4"/>
  <c r="J138" i="4"/>
  <c r="K138" i="4"/>
  <c r="L138" i="4"/>
  <c r="J139" i="4"/>
  <c r="K139" i="4"/>
  <c r="L139" i="4"/>
  <c r="J140" i="4"/>
  <c r="K140" i="4"/>
  <c r="L140" i="4"/>
  <c r="J141" i="4"/>
  <c r="K141" i="4"/>
  <c r="L141" i="4"/>
  <c r="J142" i="4"/>
  <c r="K142" i="4"/>
  <c r="L142" i="4"/>
  <c r="J143" i="4"/>
  <c r="K143" i="4"/>
  <c r="L143" i="4"/>
  <c r="J144" i="4"/>
  <c r="K144" i="4"/>
  <c r="L144" i="4"/>
  <c r="J145" i="4"/>
  <c r="K145" i="4"/>
  <c r="L145" i="4"/>
  <c r="J146" i="4"/>
  <c r="K146" i="4"/>
  <c r="L146" i="4"/>
  <c r="J147" i="4"/>
  <c r="K147" i="4"/>
  <c r="L147" i="4"/>
  <c r="J148" i="4"/>
  <c r="K148" i="4"/>
  <c r="L148" i="4"/>
  <c r="J149" i="4"/>
  <c r="K149" i="4"/>
  <c r="L149" i="4"/>
  <c r="J150" i="4"/>
  <c r="K150" i="4"/>
  <c r="L150" i="4"/>
  <c r="J151" i="4"/>
  <c r="K151" i="4"/>
  <c r="L151" i="4"/>
  <c r="J152" i="4"/>
  <c r="K152" i="4"/>
  <c r="L152" i="4"/>
  <c r="J153" i="4"/>
  <c r="K153" i="4"/>
  <c r="L153" i="4"/>
  <c r="J154" i="4"/>
  <c r="K154" i="4"/>
  <c r="L154" i="4"/>
  <c r="J155" i="4"/>
  <c r="K155" i="4"/>
  <c r="L155" i="4"/>
  <c r="J156" i="4"/>
  <c r="K156" i="4"/>
  <c r="L156" i="4"/>
  <c r="J157" i="4"/>
  <c r="K157" i="4"/>
  <c r="L157" i="4"/>
  <c r="J158" i="4"/>
  <c r="K158" i="4"/>
  <c r="L158" i="4"/>
  <c r="J159" i="4"/>
  <c r="K159" i="4"/>
  <c r="L159" i="4"/>
  <c r="J160" i="4"/>
  <c r="K160" i="4"/>
  <c r="L160" i="4"/>
  <c r="J161" i="4"/>
  <c r="K161" i="4"/>
  <c r="L161" i="4"/>
  <c r="J162" i="4"/>
  <c r="K162" i="4"/>
  <c r="L162" i="4"/>
  <c r="J163" i="4"/>
  <c r="K163" i="4"/>
  <c r="L163" i="4"/>
  <c r="J164" i="4"/>
  <c r="K164" i="4"/>
  <c r="L164" i="4"/>
  <c r="J165" i="4"/>
  <c r="K165" i="4"/>
  <c r="L165" i="4"/>
  <c r="J166" i="4"/>
  <c r="K166" i="4"/>
  <c r="L166" i="4"/>
  <c r="J167" i="4"/>
  <c r="K167" i="4"/>
  <c r="L167" i="4"/>
  <c r="J168" i="4"/>
  <c r="K168" i="4"/>
  <c r="L168" i="4"/>
  <c r="J169" i="4"/>
  <c r="K169" i="4"/>
  <c r="L169" i="4"/>
  <c r="J170" i="4"/>
  <c r="K170" i="4"/>
  <c r="L170" i="4"/>
  <c r="J171" i="4"/>
  <c r="K171" i="4"/>
  <c r="L171" i="4"/>
  <c r="J172" i="4"/>
  <c r="K172" i="4"/>
  <c r="L172" i="4"/>
  <c r="J173" i="4"/>
  <c r="K173" i="4"/>
  <c r="L173" i="4"/>
  <c r="J174" i="4"/>
  <c r="K174" i="4"/>
  <c r="L174" i="4"/>
  <c r="J175" i="4"/>
  <c r="K175" i="4"/>
  <c r="L175" i="4"/>
  <c r="J176" i="4"/>
  <c r="K176" i="4"/>
  <c r="L176" i="4"/>
  <c r="J177" i="4"/>
  <c r="K177" i="4"/>
  <c r="L177" i="4"/>
  <c r="J178" i="4"/>
  <c r="K178" i="4"/>
  <c r="L178" i="4"/>
  <c r="J179" i="4"/>
  <c r="K179" i="4"/>
  <c r="L179" i="4"/>
  <c r="J180" i="4"/>
  <c r="K180" i="4"/>
  <c r="L180" i="4"/>
  <c r="J182" i="4"/>
  <c r="K182" i="4"/>
  <c r="L182" i="4"/>
  <c r="J183" i="4"/>
  <c r="K183" i="4"/>
  <c r="L183" i="4"/>
  <c r="J184" i="4"/>
  <c r="K184" i="4"/>
  <c r="L184" i="4"/>
  <c r="J185" i="4"/>
  <c r="K185" i="4"/>
  <c r="L185" i="4"/>
  <c r="J186" i="4"/>
  <c r="K186" i="4"/>
  <c r="L186" i="4"/>
  <c r="J187" i="4"/>
  <c r="K187" i="4"/>
  <c r="L187" i="4"/>
  <c r="J188" i="4"/>
  <c r="K188" i="4"/>
  <c r="L188" i="4"/>
  <c r="J189" i="4"/>
  <c r="K189" i="4"/>
  <c r="L189" i="4"/>
  <c r="J190" i="4"/>
  <c r="K190" i="4"/>
  <c r="L190" i="4"/>
  <c r="J191" i="4"/>
  <c r="K191" i="4"/>
  <c r="L191" i="4"/>
  <c r="J192" i="4"/>
  <c r="K192" i="4"/>
  <c r="L192" i="4"/>
  <c r="J193" i="4"/>
  <c r="K193" i="4"/>
  <c r="L193" i="4"/>
  <c r="J194" i="4"/>
  <c r="K194" i="4"/>
  <c r="L194" i="4"/>
  <c r="J195" i="4"/>
  <c r="K195" i="4"/>
  <c r="L195" i="4"/>
  <c r="J196" i="4"/>
  <c r="K196" i="4"/>
  <c r="L196" i="4"/>
  <c r="J197" i="4"/>
  <c r="K197" i="4"/>
  <c r="L197" i="4"/>
  <c r="J198" i="4"/>
  <c r="K198" i="4"/>
  <c r="L198" i="4"/>
  <c r="J199" i="4"/>
  <c r="K199" i="4"/>
  <c r="L199" i="4"/>
  <c r="J200" i="4"/>
  <c r="K200" i="4"/>
  <c r="L200" i="4"/>
  <c r="J201" i="4"/>
  <c r="K201" i="4"/>
  <c r="L201" i="4"/>
  <c r="J202" i="4"/>
  <c r="K202" i="4"/>
  <c r="L202" i="4"/>
  <c r="F16" i="4" l="1"/>
  <c r="G16" i="4"/>
  <c r="H16" i="4"/>
  <c r="Y16" i="4" s="1"/>
  <c r="Z16" i="4" s="1"/>
  <c r="I16" i="4"/>
  <c r="S16" i="4"/>
  <c r="T16" i="4"/>
  <c r="F17" i="4"/>
  <c r="G17" i="4"/>
  <c r="H17" i="4"/>
  <c r="Y17" i="4" s="1"/>
  <c r="Z17" i="4" s="1"/>
  <c r="I17" i="4"/>
  <c r="S17" i="4"/>
  <c r="T17" i="4"/>
  <c r="F18" i="4"/>
  <c r="G18" i="4"/>
  <c r="H18" i="4"/>
  <c r="Y18" i="4" s="1"/>
  <c r="Z18" i="4" s="1"/>
  <c r="I18" i="4"/>
  <c r="S18" i="4"/>
  <c r="T18" i="4"/>
  <c r="F19" i="4"/>
  <c r="G19" i="4"/>
  <c r="H19" i="4"/>
  <c r="Y19" i="4" s="1"/>
  <c r="Z19" i="4" s="1"/>
  <c r="I19" i="4"/>
  <c r="S19" i="4"/>
  <c r="T19" i="4"/>
  <c r="F20" i="4"/>
  <c r="G20" i="4"/>
  <c r="H20" i="4"/>
  <c r="Y20" i="4" s="1"/>
  <c r="Z20" i="4" s="1"/>
  <c r="I20" i="4"/>
  <c r="S20" i="4"/>
  <c r="T20" i="4"/>
  <c r="F21" i="4"/>
  <c r="G21" i="4"/>
  <c r="H21" i="4"/>
  <c r="Y21" i="4" s="1"/>
  <c r="Z21" i="4" s="1"/>
  <c r="I21" i="4"/>
  <c r="S21" i="4"/>
  <c r="T21" i="4"/>
  <c r="F22" i="4"/>
  <c r="G22" i="4"/>
  <c r="H22" i="4"/>
  <c r="Y22" i="4" s="1"/>
  <c r="Z22" i="4" s="1"/>
  <c r="I22" i="4"/>
  <c r="S22" i="4"/>
  <c r="T22" i="4"/>
  <c r="F23" i="4"/>
  <c r="G23" i="4"/>
  <c r="H23" i="4"/>
  <c r="Y23" i="4" s="1"/>
  <c r="Z23" i="4" s="1"/>
  <c r="I23" i="4"/>
  <c r="S23" i="4"/>
  <c r="T23" i="4"/>
  <c r="F24" i="4"/>
  <c r="G24" i="4"/>
  <c r="H24" i="4"/>
  <c r="Y24" i="4" s="1"/>
  <c r="Z24" i="4" s="1"/>
  <c r="I24" i="4"/>
  <c r="S24" i="4"/>
  <c r="T24" i="4"/>
  <c r="F25" i="4"/>
  <c r="G25" i="4"/>
  <c r="H25" i="4"/>
  <c r="Y25" i="4" s="1"/>
  <c r="Z25" i="4" s="1"/>
  <c r="I25" i="4"/>
  <c r="S25" i="4"/>
  <c r="T25" i="4"/>
  <c r="F26" i="4"/>
  <c r="G26" i="4"/>
  <c r="H26" i="4"/>
  <c r="Y26" i="4" s="1"/>
  <c r="Z26" i="4" s="1"/>
  <c r="I26" i="4"/>
  <c r="S26" i="4"/>
  <c r="T26" i="4"/>
  <c r="F27" i="4"/>
  <c r="G27" i="4"/>
  <c r="H27" i="4"/>
  <c r="Y27" i="4" s="1"/>
  <c r="Z27" i="4" s="1"/>
  <c r="I27" i="4"/>
  <c r="S27" i="4"/>
  <c r="T27" i="4"/>
  <c r="F28" i="4"/>
  <c r="G28" i="4"/>
  <c r="H28" i="4"/>
  <c r="Y28" i="4" s="1"/>
  <c r="Z28" i="4" s="1"/>
  <c r="I28" i="4"/>
  <c r="S28" i="4"/>
  <c r="T28" i="4"/>
  <c r="F29" i="4"/>
  <c r="G29" i="4"/>
  <c r="H29" i="4"/>
  <c r="Y29" i="4" s="1"/>
  <c r="Z29" i="4" s="1"/>
  <c r="I29" i="4"/>
  <c r="S29" i="4"/>
  <c r="T29" i="4"/>
  <c r="F30" i="4"/>
  <c r="G30" i="4"/>
  <c r="H30" i="4"/>
  <c r="Y30" i="4" s="1"/>
  <c r="Z30" i="4" s="1"/>
  <c r="I30" i="4"/>
  <c r="S30" i="4"/>
  <c r="T30" i="4"/>
  <c r="F31" i="4"/>
  <c r="G31" i="4"/>
  <c r="H31" i="4"/>
  <c r="Y31" i="4" s="1"/>
  <c r="Z31" i="4" s="1"/>
  <c r="I31" i="4"/>
  <c r="S31" i="4"/>
  <c r="T31" i="4"/>
  <c r="F32" i="4"/>
  <c r="G32" i="4"/>
  <c r="H32" i="4"/>
  <c r="Y32" i="4" s="1"/>
  <c r="Z32" i="4" s="1"/>
  <c r="I32" i="4"/>
  <c r="S32" i="4"/>
  <c r="T32" i="4"/>
  <c r="F33" i="4"/>
  <c r="G33" i="4"/>
  <c r="H33" i="4"/>
  <c r="Y33" i="4" s="1"/>
  <c r="Z33" i="4" s="1"/>
  <c r="I33" i="4"/>
  <c r="S33" i="4"/>
  <c r="T33" i="4"/>
  <c r="F34" i="4"/>
  <c r="G34" i="4"/>
  <c r="H34" i="4"/>
  <c r="Y34" i="4" s="1"/>
  <c r="Z34" i="4" s="1"/>
  <c r="I34" i="4"/>
  <c r="S34" i="4"/>
  <c r="T34" i="4"/>
  <c r="F35" i="4"/>
  <c r="G35" i="4"/>
  <c r="H35" i="4"/>
  <c r="Y35" i="4" s="1"/>
  <c r="Z35" i="4" s="1"/>
  <c r="I35" i="4"/>
  <c r="S35" i="4"/>
  <c r="T35" i="4"/>
  <c r="F36" i="4"/>
  <c r="G36" i="4"/>
  <c r="H36" i="4"/>
  <c r="Y36" i="4" s="1"/>
  <c r="Z36" i="4" s="1"/>
  <c r="I36" i="4"/>
  <c r="S36" i="4"/>
  <c r="T36" i="4"/>
  <c r="F37" i="4"/>
  <c r="G37" i="4"/>
  <c r="H37" i="4"/>
  <c r="Y37" i="4" s="1"/>
  <c r="Z37" i="4" s="1"/>
  <c r="I37" i="4"/>
  <c r="S37" i="4"/>
  <c r="T37" i="4"/>
  <c r="F38" i="4"/>
  <c r="G38" i="4"/>
  <c r="H38" i="4"/>
  <c r="Y38" i="4" s="1"/>
  <c r="Z38" i="4" s="1"/>
  <c r="I38" i="4"/>
  <c r="S38" i="4"/>
  <c r="T38" i="4"/>
  <c r="F39" i="4"/>
  <c r="G39" i="4"/>
  <c r="H39" i="4"/>
  <c r="Y39" i="4" s="1"/>
  <c r="Z39" i="4" s="1"/>
  <c r="I39" i="4"/>
  <c r="S39" i="4"/>
  <c r="T39" i="4"/>
  <c r="F40" i="4"/>
  <c r="G40" i="4"/>
  <c r="H40" i="4"/>
  <c r="Y40" i="4" s="1"/>
  <c r="Z40" i="4" s="1"/>
  <c r="I40" i="4"/>
  <c r="S40" i="4"/>
  <c r="T40" i="4"/>
  <c r="F41" i="4"/>
  <c r="G41" i="4"/>
  <c r="H41" i="4"/>
  <c r="Y41" i="4" s="1"/>
  <c r="Z41" i="4" s="1"/>
  <c r="I41" i="4"/>
  <c r="S41" i="4"/>
  <c r="T41" i="4"/>
  <c r="F42" i="4"/>
  <c r="G42" i="4"/>
  <c r="H42" i="4"/>
  <c r="Y42" i="4" s="1"/>
  <c r="Z42" i="4" s="1"/>
  <c r="I42" i="4"/>
  <c r="S42" i="4"/>
  <c r="T42" i="4"/>
  <c r="F43" i="4"/>
  <c r="G43" i="4"/>
  <c r="H43" i="4"/>
  <c r="Y43" i="4" s="1"/>
  <c r="Z43" i="4" s="1"/>
  <c r="I43" i="4"/>
  <c r="S43" i="4"/>
  <c r="T43" i="4"/>
  <c r="F44" i="4"/>
  <c r="G44" i="4"/>
  <c r="H44" i="4"/>
  <c r="Y44" i="4" s="1"/>
  <c r="Z44" i="4" s="1"/>
  <c r="I44" i="4"/>
  <c r="S44" i="4"/>
  <c r="T44" i="4"/>
  <c r="F45" i="4"/>
  <c r="G45" i="4"/>
  <c r="H45" i="4"/>
  <c r="Y45" i="4" s="1"/>
  <c r="Z45" i="4" s="1"/>
  <c r="I45" i="4"/>
  <c r="S45" i="4"/>
  <c r="T45" i="4"/>
  <c r="F46" i="4"/>
  <c r="G46" i="4"/>
  <c r="H46" i="4"/>
  <c r="Y46" i="4" s="1"/>
  <c r="Z46" i="4" s="1"/>
  <c r="I46" i="4"/>
  <c r="S46" i="4"/>
  <c r="T46" i="4"/>
  <c r="F47" i="4"/>
  <c r="G47" i="4"/>
  <c r="H47" i="4"/>
  <c r="Y47" i="4" s="1"/>
  <c r="Z47" i="4" s="1"/>
  <c r="I47" i="4"/>
  <c r="S47" i="4"/>
  <c r="T47" i="4"/>
  <c r="F48" i="4"/>
  <c r="G48" i="4"/>
  <c r="H48" i="4"/>
  <c r="Y48" i="4" s="1"/>
  <c r="Z48" i="4" s="1"/>
  <c r="I48" i="4"/>
  <c r="S48" i="4"/>
  <c r="T48" i="4"/>
  <c r="F49" i="4"/>
  <c r="G49" i="4"/>
  <c r="H49" i="4"/>
  <c r="Y49" i="4" s="1"/>
  <c r="Z49" i="4" s="1"/>
  <c r="I49" i="4"/>
  <c r="S49" i="4"/>
  <c r="T49" i="4"/>
  <c r="F50" i="4"/>
  <c r="G50" i="4"/>
  <c r="H50" i="4"/>
  <c r="Y50" i="4" s="1"/>
  <c r="Z50" i="4" s="1"/>
  <c r="I50" i="4"/>
  <c r="S50" i="4"/>
  <c r="T50" i="4"/>
  <c r="F51" i="4"/>
  <c r="G51" i="4"/>
  <c r="H51" i="4"/>
  <c r="Y51" i="4" s="1"/>
  <c r="Z51" i="4" s="1"/>
  <c r="I51" i="4"/>
  <c r="S51" i="4"/>
  <c r="T51" i="4"/>
  <c r="F52" i="4"/>
  <c r="G52" i="4"/>
  <c r="H52" i="4"/>
  <c r="Y52" i="4" s="1"/>
  <c r="Z52" i="4" s="1"/>
  <c r="I52" i="4"/>
  <c r="S52" i="4"/>
  <c r="T52" i="4"/>
  <c r="F53" i="4"/>
  <c r="G53" i="4"/>
  <c r="H53" i="4"/>
  <c r="Y53" i="4" s="1"/>
  <c r="Z53" i="4" s="1"/>
  <c r="I53" i="4"/>
  <c r="S53" i="4"/>
  <c r="T53" i="4"/>
  <c r="F54" i="4"/>
  <c r="G54" i="4"/>
  <c r="H54" i="4"/>
  <c r="Y54" i="4" s="1"/>
  <c r="Z54" i="4" s="1"/>
  <c r="I54" i="4"/>
  <c r="S54" i="4"/>
  <c r="T54" i="4"/>
  <c r="F55" i="4"/>
  <c r="G55" i="4"/>
  <c r="H55" i="4"/>
  <c r="Y55" i="4" s="1"/>
  <c r="Z55" i="4" s="1"/>
  <c r="I55" i="4"/>
  <c r="S55" i="4"/>
  <c r="T55" i="4"/>
  <c r="F56" i="4"/>
  <c r="G56" i="4"/>
  <c r="H56" i="4"/>
  <c r="Y56" i="4" s="1"/>
  <c r="Z56" i="4" s="1"/>
  <c r="I56" i="4"/>
  <c r="S56" i="4"/>
  <c r="T56" i="4"/>
  <c r="F57" i="4"/>
  <c r="G57" i="4"/>
  <c r="H57" i="4"/>
  <c r="Y57" i="4" s="1"/>
  <c r="Z57" i="4" s="1"/>
  <c r="I57" i="4"/>
  <c r="S57" i="4"/>
  <c r="T57" i="4"/>
  <c r="F58" i="4"/>
  <c r="G58" i="4"/>
  <c r="H58" i="4"/>
  <c r="Y58" i="4" s="1"/>
  <c r="Z58" i="4" s="1"/>
  <c r="I58" i="4"/>
  <c r="S58" i="4"/>
  <c r="T58" i="4"/>
  <c r="F59" i="4"/>
  <c r="G59" i="4"/>
  <c r="H59" i="4"/>
  <c r="Y59" i="4" s="1"/>
  <c r="Z59" i="4" s="1"/>
  <c r="I59" i="4"/>
  <c r="S59" i="4"/>
  <c r="T59" i="4"/>
  <c r="F60" i="4"/>
  <c r="G60" i="4"/>
  <c r="H60" i="4"/>
  <c r="Y60" i="4" s="1"/>
  <c r="Z60" i="4" s="1"/>
  <c r="I60" i="4"/>
  <c r="S60" i="4"/>
  <c r="T60" i="4"/>
  <c r="F61" i="4"/>
  <c r="G61" i="4"/>
  <c r="H61" i="4"/>
  <c r="Y61" i="4" s="1"/>
  <c r="Z61" i="4" s="1"/>
  <c r="I61" i="4"/>
  <c r="S61" i="4"/>
  <c r="T61" i="4"/>
  <c r="F62" i="4"/>
  <c r="G62" i="4"/>
  <c r="H62" i="4"/>
  <c r="Y62" i="4" s="1"/>
  <c r="Z62" i="4" s="1"/>
  <c r="I62" i="4"/>
  <c r="S62" i="4"/>
  <c r="T62" i="4"/>
  <c r="F63" i="4"/>
  <c r="G63" i="4"/>
  <c r="H63" i="4"/>
  <c r="Y63" i="4" s="1"/>
  <c r="Z63" i="4" s="1"/>
  <c r="I63" i="4"/>
  <c r="S63" i="4"/>
  <c r="T63" i="4"/>
  <c r="F64" i="4"/>
  <c r="G64" i="4"/>
  <c r="H64" i="4"/>
  <c r="Y64" i="4" s="1"/>
  <c r="Z64" i="4" s="1"/>
  <c r="I64" i="4"/>
  <c r="S64" i="4"/>
  <c r="T64" i="4"/>
  <c r="F65" i="4"/>
  <c r="G65" i="4"/>
  <c r="H65" i="4"/>
  <c r="Y65" i="4" s="1"/>
  <c r="Z65" i="4" s="1"/>
  <c r="I65" i="4"/>
  <c r="S65" i="4"/>
  <c r="T65" i="4"/>
  <c r="F66" i="4"/>
  <c r="G66" i="4"/>
  <c r="H66" i="4"/>
  <c r="Y66" i="4" s="1"/>
  <c r="Z66" i="4" s="1"/>
  <c r="I66" i="4"/>
  <c r="S66" i="4"/>
  <c r="T66" i="4"/>
  <c r="F67" i="4"/>
  <c r="G67" i="4"/>
  <c r="H67" i="4"/>
  <c r="Y67" i="4" s="1"/>
  <c r="Z67" i="4" s="1"/>
  <c r="I67" i="4"/>
  <c r="S67" i="4"/>
  <c r="T67" i="4"/>
  <c r="F68" i="4"/>
  <c r="G68" i="4"/>
  <c r="H68" i="4"/>
  <c r="Y68" i="4" s="1"/>
  <c r="Z68" i="4" s="1"/>
  <c r="I68" i="4"/>
  <c r="S68" i="4"/>
  <c r="T68" i="4"/>
  <c r="F69" i="4"/>
  <c r="G69" i="4"/>
  <c r="H69" i="4"/>
  <c r="Y69" i="4" s="1"/>
  <c r="Z69" i="4" s="1"/>
  <c r="I69" i="4"/>
  <c r="S69" i="4"/>
  <c r="T69" i="4"/>
  <c r="F70" i="4"/>
  <c r="G70" i="4"/>
  <c r="H70" i="4"/>
  <c r="Y70" i="4" s="1"/>
  <c r="Z70" i="4" s="1"/>
  <c r="I70" i="4"/>
  <c r="S70" i="4"/>
  <c r="T70" i="4"/>
  <c r="F71" i="4"/>
  <c r="G71" i="4"/>
  <c r="H71" i="4"/>
  <c r="Y71" i="4" s="1"/>
  <c r="Z71" i="4" s="1"/>
  <c r="I71" i="4"/>
  <c r="S71" i="4"/>
  <c r="T71" i="4"/>
  <c r="F72" i="4"/>
  <c r="G72" i="4"/>
  <c r="H72" i="4"/>
  <c r="Y72" i="4" s="1"/>
  <c r="Z72" i="4" s="1"/>
  <c r="I72" i="4"/>
  <c r="S72" i="4"/>
  <c r="T72" i="4"/>
  <c r="Y73" i="4"/>
  <c r="Z73" i="4" s="1"/>
  <c r="S73" i="4"/>
  <c r="T73" i="4"/>
  <c r="Y74" i="4"/>
  <c r="Z74" i="4" s="1"/>
  <c r="S74" i="4"/>
  <c r="T74" i="4"/>
  <c r="Y75" i="4"/>
  <c r="Z75" i="4" s="1"/>
  <c r="S75" i="4"/>
  <c r="T75" i="4"/>
  <c r="F76" i="4"/>
  <c r="G76" i="4"/>
  <c r="H76" i="4"/>
  <c r="Y76" i="4" s="1"/>
  <c r="Z76" i="4" s="1"/>
  <c r="I76" i="4"/>
  <c r="S76" i="4"/>
  <c r="T76" i="4"/>
  <c r="F77" i="4"/>
  <c r="G77" i="4"/>
  <c r="H77" i="4"/>
  <c r="Y77" i="4" s="1"/>
  <c r="Z77" i="4" s="1"/>
  <c r="I77" i="4"/>
  <c r="S77" i="4"/>
  <c r="T77" i="4"/>
  <c r="F78" i="4"/>
  <c r="G78" i="4"/>
  <c r="H78" i="4"/>
  <c r="Y78" i="4" s="1"/>
  <c r="Z78" i="4" s="1"/>
  <c r="I78" i="4"/>
  <c r="S78" i="4"/>
  <c r="T78" i="4"/>
  <c r="F79" i="4"/>
  <c r="G79" i="4"/>
  <c r="H79" i="4"/>
  <c r="Y79" i="4" s="1"/>
  <c r="Z79" i="4" s="1"/>
  <c r="I79" i="4"/>
  <c r="S79" i="4"/>
  <c r="T79" i="4"/>
  <c r="F80" i="4"/>
  <c r="G80" i="4"/>
  <c r="H80" i="4"/>
  <c r="Y80" i="4" s="1"/>
  <c r="Z80" i="4" s="1"/>
  <c r="I80" i="4"/>
  <c r="S80" i="4"/>
  <c r="T80" i="4"/>
  <c r="F81" i="4"/>
  <c r="G81" i="4"/>
  <c r="H81" i="4"/>
  <c r="Y81" i="4" s="1"/>
  <c r="Z81" i="4" s="1"/>
  <c r="I81" i="4"/>
  <c r="S81" i="4"/>
  <c r="T81" i="4"/>
  <c r="F82" i="4"/>
  <c r="G82" i="4"/>
  <c r="H82" i="4"/>
  <c r="Y82" i="4" s="1"/>
  <c r="Z82" i="4" s="1"/>
  <c r="I82" i="4"/>
  <c r="S82" i="4"/>
  <c r="T82" i="4"/>
  <c r="F83" i="4"/>
  <c r="G83" i="4"/>
  <c r="H83" i="4"/>
  <c r="Y83" i="4" s="1"/>
  <c r="Z83" i="4" s="1"/>
  <c r="I83" i="4"/>
  <c r="S83" i="4"/>
  <c r="T83" i="4"/>
  <c r="F84" i="4"/>
  <c r="G84" i="4"/>
  <c r="H84" i="4"/>
  <c r="Y84" i="4" s="1"/>
  <c r="Z84" i="4" s="1"/>
  <c r="I84" i="4"/>
  <c r="S84" i="4"/>
  <c r="T84" i="4"/>
  <c r="F85" i="4"/>
  <c r="G85" i="4"/>
  <c r="H85" i="4"/>
  <c r="Y85" i="4" s="1"/>
  <c r="Z85" i="4" s="1"/>
  <c r="I85" i="4"/>
  <c r="S85" i="4"/>
  <c r="T85" i="4"/>
  <c r="F86" i="4"/>
  <c r="G86" i="4"/>
  <c r="H86" i="4"/>
  <c r="Y86" i="4" s="1"/>
  <c r="Z86" i="4" s="1"/>
  <c r="I86" i="4"/>
  <c r="S86" i="4"/>
  <c r="T86" i="4"/>
  <c r="F87" i="4"/>
  <c r="G87" i="4"/>
  <c r="H87" i="4"/>
  <c r="Y87" i="4" s="1"/>
  <c r="Z87" i="4" s="1"/>
  <c r="I87" i="4"/>
  <c r="S87" i="4"/>
  <c r="T87" i="4"/>
  <c r="F88" i="4"/>
  <c r="G88" i="4"/>
  <c r="H88" i="4"/>
  <c r="Y88" i="4" s="1"/>
  <c r="Z88" i="4" s="1"/>
  <c r="I88" i="4"/>
  <c r="S88" i="4"/>
  <c r="T88" i="4"/>
  <c r="F89" i="4"/>
  <c r="G89" i="4"/>
  <c r="H89" i="4"/>
  <c r="Y89" i="4" s="1"/>
  <c r="Z89" i="4" s="1"/>
  <c r="I89" i="4"/>
  <c r="S89" i="4"/>
  <c r="T89" i="4"/>
  <c r="F90" i="4"/>
  <c r="G90" i="4"/>
  <c r="H90" i="4"/>
  <c r="Y90" i="4" s="1"/>
  <c r="Z90" i="4" s="1"/>
  <c r="I90" i="4"/>
  <c r="S90" i="4"/>
  <c r="T90" i="4"/>
  <c r="F91" i="4"/>
  <c r="G91" i="4"/>
  <c r="H91" i="4"/>
  <c r="Y91" i="4" s="1"/>
  <c r="Z91" i="4" s="1"/>
  <c r="I91" i="4"/>
  <c r="S91" i="4"/>
  <c r="T91" i="4"/>
  <c r="F92" i="4"/>
  <c r="G92" i="4"/>
  <c r="H92" i="4"/>
  <c r="Y92" i="4" s="1"/>
  <c r="Z92" i="4" s="1"/>
  <c r="I92" i="4"/>
  <c r="S92" i="4"/>
  <c r="T92" i="4"/>
  <c r="F93" i="4"/>
  <c r="G93" i="4"/>
  <c r="H93" i="4"/>
  <c r="Y93" i="4" s="1"/>
  <c r="Z93" i="4" s="1"/>
  <c r="I93" i="4"/>
  <c r="S93" i="4"/>
  <c r="T93" i="4"/>
  <c r="F94" i="4"/>
  <c r="G94" i="4"/>
  <c r="H94" i="4"/>
  <c r="Y94" i="4" s="1"/>
  <c r="Z94" i="4" s="1"/>
  <c r="I94" i="4"/>
  <c r="S94" i="4"/>
  <c r="T94" i="4"/>
  <c r="F95" i="4"/>
  <c r="G95" i="4"/>
  <c r="H95" i="4"/>
  <c r="Y95" i="4" s="1"/>
  <c r="Z95" i="4" s="1"/>
  <c r="I95" i="4"/>
  <c r="S95" i="4"/>
  <c r="T95" i="4"/>
  <c r="F96" i="4"/>
  <c r="G96" i="4"/>
  <c r="H96" i="4"/>
  <c r="Y96" i="4" s="1"/>
  <c r="Z96" i="4" s="1"/>
  <c r="I96" i="4"/>
  <c r="S96" i="4"/>
  <c r="T96" i="4"/>
  <c r="F97" i="4"/>
  <c r="G97" i="4"/>
  <c r="H97" i="4"/>
  <c r="Y97" i="4" s="1"/>
  <c r="Z97" i="4" s="1"/>
  <c r="I97" i="4"/>
  <c r="S97" i="4"/>
  <c r="T97" i="4"/>
  <c r="F98" i="4"/>
  <c r="G98" i="4"/>
  <c r="H98" i="4"/>
  <c r="Y98" i="4" s="1"/>
  <c r="Z98" i="4" s="1"/>
  <c r="I98" i="4"/>
  <c r="S98" i="4"/>
  <c r="T98" i="4"/>
  <c r="F99" i="4"/>
  <c r="G99" i="4"/>
  <c r="H99" i="4"/>
  <c r="Y99" i="4" s="1"/>
  <c r="Z99" i="4" s="1"/>
  <c r="I99" i="4"/>
  <c r="S99" i="4"/>
  <c r="T99" i="4"/>
  <c r="F100" i="4"/>
  <c r="G100" i="4"/>
  <c r="H100" i="4"/>
  <c r="Y100" i="4" s="1"/>
  <c r="Z100" i="4" s="1"/>
  <c r="I100" i="4"/>
  <c r="S100" i="4"/>
  <c r="T100" i="4"/>
  <c r="F101" i="4"/>
  <c r="G101" i="4"/>
  <c r="H101" i="4"/>
  <c r="Y101" i="4" s="1"/>
  <c r="Z101" i="4" s="1"/>
  <c r="I101" i="4"/>
  <c r="S101" i="4"/>
  <c r="T101" i="4"/>
  <c r="F102" i="4"/>
  <c r="G102" i="4"/>
  <c r="H102" i="4"/>
  <c r="Y102" i="4" s="1"/>
  <c r="Z102" i="4" s="1"/>
  <c r="I102" i="4"/>
  <c r="S102" i="4"/>
  <c r="T102" i="4"/>
  <c r="F103" i="4"/>
  <c r="G103" i="4"/>
  <c r="H103" i="4"/>
  <c r="Y103" i="4" s="1"/>
  <c r="Z103" i="4" s="1"/>
  <c r="I103" i="4"/>
  <c r="S103" i="4"/>
  <c r="T103" i="4"/>
  <c r="F104" i="4"/>
  <c r="G104" i="4"/>
  <c r="H104" i="4"/>
  <c r="Y104" i="4" s="1"/>
  <c r="Z104" i="4" s="1"/>
  <c r="I104" i="4"/>
  <c r="S104" i="4"/>
  <c r="T104" i="4"/>
  <c r="F105" i="4"/>
  <c r="G105" i="4"/>
  <c r="H105" i="4"/>
  <c r="Y105" i="4" s="1"/>
  <c r="Z105" i="4" s="1"/>
  <c r="I105" i="4"/>
  <c r="S105" i="4"/>
  <c r="T105" i="4"/>
  <c r="F106" i="4"/>
  <c r="G106" i="4"/>
  <c r="H106" i="4"/>
  <c r="Y106" i="4" s="1"/>
  <c r="Z106" i="4" s="1"/>
  <c r="I106" i="4"/>
  <c r="S106" i="4"/>
  <c r="T106" i="4"/>
  <c r="F107" i="4"/>
  <c r="G107" i="4"/>
  <c r="H107" i="4"/>
  <c r="Y107" i="4" s="1"/>
  <c r="Z107" i="4" s="1"/>
  <c r="I107" i="4"/>
  <c r="S107" i="4"/>
  <c r="T107" i="4"/>
  <c r="F108" i="4"/>
  <c r="G108" i="4"/>
  <c r="H108" i="4"/>
  <c r="Y108" i="4" s="1"/>
  <c r="Z108" i="4" s="1"/>
  <c r="I108" i="4"/>
  <c r="S108" i="4"/>
  <c r="T108" i="4"/>
  <c r="F109" i="4"/>
  <c r="G109" i="4"/>
  <c r="H109" i="4"/>
  <c r="Y109" i="4" s="1"/>
  <c r="Z109" i="4" s="1"/>
  <c r="I109" i="4"/>
  <c r="S109" i="4"/>
  <c r="T109" i="4"/>
  <c r="F110" i="4"/>
  <c r="G110" i="4"/>
  <c r="H110" i="4"/>
  <c r="Y110" i="4" s="1"/>
  <c r="Z110" i="4" s="1"/>
  <c r="I110" i="4"/>
  <c r="S110" i="4"/>
  <c r="T110" i="4"/>
  <c r="F111" i="4"/>
  <c r="G111" i="4"/>
  <c r="H111" i="4"/>
  <c r="Y111" i="4" s="1"/>
  <c r="Z111" i="4" s="1"/>
  <c r="I111" i="4"/>
  <c r="S111" i="4"/>
  <c r="T111" i="4"/>
  <c r="F112" i="4"/>
  <c r="G112" i="4"/>
  <c r="H112" i="4"/>
  <c r="Y112" i="4" s="1"/>
  <c r="Z112" i="4" s="1"/>
  <c r="I112" i="4"/>
  <c r="S112" i="4"/>
  <c r="T112" i="4"/>
  <c r="F113" i="4"/>
  <c r="G113" i="4"/>
  <c r="H113" i="4"/>
  <c r="Y113" i="4" s="1"/>
  <c r="Z113" i="4" s="1"/>
  <c r="I113" i="4"/>
  <c r="S113" i="4"/>
  <c r="T113" i="4"/>
  <c r="F114" i="4"/>
  <c r="G114" i="4"/>
  <c r="H114" i="4"/>
  <c r="Y114" i="4" s="1"/>
  <c r="Z114" i="4" s="1"/>
  <c r="I114" i="4"/>
  <c r="S114" i="4"/>
  <c r="T114" i="4"/>
  <c r="F115" i="4"/>
  <c r="G115" i="4"/>
  <c r="H115" i="4"/>
  <c r="Y115" i="4" s="1"/>
  <c r="Z115" i="4" s="1"/>
  <c r="I115" i="4"/>
  <c r="S115" i="4"/>
  <c r="T115" i="4"/>
  <c r="F116" i="4"/>
  <c r="G116" i="4"/>
  <c r="H116" i="4"/>
  <c r="Y116" i="4" s="1"/>
  <c r="Z116" i="4" s="1"/>
  <c r="I116" i="4"/>
  <c r="S116" i="4"/>
  <c r="T116" i="4"/>
  <c r="F117" i="4"/>
  <c r="G117" i="4"/>
  <c r="H117" i="4"/>
  <c r="Y117" i="4" s="1"/>
  <c r="Z117" i="4" s="1"/>
  <c r="I117" i="4"/>
  <c r="S117" i="4"/>
  <c r="T117" i="4"/>
  <c r="F118" i="4"/>
  <c r="G118" i="4"/>
  <c r="H118" i="4"/>
  <c r="Y118" i="4" s="1"/>
  <c r="Z118" i="4" s="1"/>
  <c r="I118" i="4"/>
  <c r="S118" i="4"/>
  <c r="T118" i="4"/>
  <c r="F119" i="4"/>
  <c r="G119" i="4"/>
  <c r="H119" i="4"/>
  <c r="Y119" i="4" s="1"/>
  <c r="Z119" i="4" s="1"/>
  <c r="I119" i="4"/>
  <c r="S119" i="4"/>
  <c r="T119" i="4"/>
  <c r="F120" i="4"/>
  <c r="G120" i="4"/>
  <c r="H120" i="4"/>
  <c r="Y120" i="4" s="1"/>
  <c r="Z120" i="4" s="1"/>
  <c r="I120" i="4"/>
  <c r="S120" i="4"/>
  <c r="T120" i="4"/>
  <c r="F121" i="4"/>
  <c r="G121" i="4"/>
  <c r="H121" i="4"/>
  <c r="Y121" i="4" s="1"/>
  <c r="Z121" i="4" s="1"/>
  <c r="I121" i="4"/>
  <c r="S121" i="4"/>
  <c r="T121" i="4"/>
  <c r="F122" i="4"/>
  <c r="G122" i="4"/>
  <c r="H122" i="4"/>
  <c r="Y122" i="4" s="1"/>
  <c r="Z122" i="4" s="1"/>
  <c r="I122" i="4"/>
  <c r="S122" i="4"/>
  <c r="T122" i="4"/>
  <c r="F123" i="4"/>
  <c r="G123" i="4"/>
  <c r="H123" i="4"/>
  <c r="Y123" i="4" s="1"/>
  <c r="Z123" i="4" s="1"/>
  <c r="I123" i="4"/>
  <c r="S123" i="4"/>
  <c r="T123" i="4"/>
  <c r="F124" i="4"/>
  <c r="G124" i="4"/>
  <c r="H124" i="4"/>
  <c r="Y124" i="4" s="1"/>
  <c r="Z124" i="4" s="1"/>
  <c r="I124" i="4"/>
  <c r="S124" i="4"/>
  <c r="T124" i="4"/>
  <c r="F125" i="4"/>
  <c r="G125" i="4"/>
  <c r="H125" i="4"/>
  <c r="Y125" i="4" s="1"/>
  <c r="Z125" i="4" s="1"/>
  <c r="I125" i="4"/>
  <c r="S125" i="4"/>
  <c r="T125" i="4"/>
  <c r="F126" i="4"/>
  <c r="G126" i="4"/>
  <c r="H126" i="4"/>
  <c r="Y126" i="4" s="1"/>
  <c r="Z126" i="4" s="1"/>
  <c r="I126" i="4"/>
  <c r="S126" i="4"/>
  <c r="T126" i="4"/>
  <c r="F127" i="4"/>
  <c r="G127" i="4"/>
  <c r="H127" i="4"/>
  <c r="Y127" i="4" s="1"/>
  <c r="Z127" i="4" s="1"/>
  <c r="I127" i="4"/>
  <c r="S127" i="4"/>
  <c r="T127" i="4"/>
  <c r="F128" i="4"/>
  <c r="G128" i="4"/>
  <c r="H128" i="4"/>
  <c r="Y128" i="4" s="1"/>
  <c r="Z128" i="4" s="1"/>
  <c r="I128" i="4"/>
  <c r="S128" i="4"/>
  <c r="T128" i="4"/>
  <c r="F129" i="4"/>
  <c r="G129" i="4"/>
  <c r="H129" i="4"/>
  <c r="Y129" i="4" s="1"/>
  <c r="Z129" i="4" s="1"/>
  <c r="I129" i="4"/>
  <c r="S129" i="4"/>
  <c r="T129" i="4"/>
  <c r="F130" i="4"/>
  <c r="G130" i="4"/>
  <c r="H130" i="4"/>
  <c r="Y130" i="4" s="1"/>
  <c r="Z130" i="4" s="1"/>
  <c r="I130" i="4"/>
  <c r="S130" i="4"/>
  <c r="T130" i="4"/>
  <c r="F131" i="4"/>
  <c r="G131" i="4"/>
  <c r="H131" i="4"/>
  <c r="Y131" i="4" s="1"/>
  <c r="Z131" i="4" s="1"/>
  <c r="I131" i="4"/>
  <c r="S131" i="4"/>
  <c r="T131" i="4"/>
  <c r="F132" i="4"/>
  <c r="G132" i="4"/>
  <c r="H132" i="4"/>
  <c r="Y132" i="4" s="1"/>
  <c r="Z132" i="4" s="1"/>
  <c r="I132" i="4"/>
  <c r="S132" i="4"/>
  <c r="T132" i="4"/>
  <c r="F133" i="4"/>
  <c r="G133" i="4"/>
  <c r="H133" i="4"/>
  <c r="Y133" i="4" s="1"/>
  <c r="Z133" i="4" s="1"/>
  <c r="I133" i="4"/>
  <c r="S133" i="4"/>
  <c r="T133" i="4"/>
  <c r="F134" i="4"/>
  <c r="G134" i="4"/>
  <c r="H134" i="4"/>
  <c r="Y134" i="4" s="1"/>
  <c r="Z134" i="4" s="1"/>
  <c r="I134" i="4"/>
  <c r="S134" i="4"/>
  <c r="T134" i="4"/>
  <c r="F135" i="4"/>
  <c r="G135" i="4"/>
  <c r="H135" i="4"/>
  <c r="Y135" i="4" s="1"/>
  <c r="Z135" i="4" s="1"/>
  <c r="I135" i="4"/>
  <c r="S135" i="4"/>
  <c r="T135" i="4"/>
  <c r="F136" i="4"/>
  <c r="G136" i="4"/>
  <c r="H136" i="4"/>
  <c r="Y136" i="4" s="1"/>
  <c r="Z136" i="4" s="1"/>
  <c r="I136" i="4"/>
  <c r="S136" i="4"/>
  <c r="T136" i="4"/>
  <c r="F137" i="4"/>
  <c r="G137" i="4"/>
  <c r="H137" i="4"/>
  <c r="Y137" i="4" s="1"/>
  <c r="Z137" i="4" s="1"/>
  <c r="I137" i="4"/>
  <c r="S137" i="4"/>
  <c r="T137" i="4"/>
  <c r="F138" i="4"/>
  <c r="G138" i="4"/>
  <c r="H138" i="4"/>
  <c r="Y138" i="4" s="1"/>
  <c r="Z138" i="4" s="1"/>
  <c r="I138" i="4"/>
  <c r="S138" i="4"/>
  <c r="T138" i="4"/>
  <c r="F139" i="4"/>
  <c r="G139" i="4"/>
  <c r="H139" i="4"/>
  <c r="Y139" i="4" s="1"/>
  <c r="Z139" i="4" s="1"/>
  <c r="I139" i="4"/>
  <c r="S139" i="4"/>
  <c r="T139" i="4"/>
  <c r="F140" i="4"/>
  <c r="G140" i="4"/>
  <c r="H140" i="4"/>
  <c r="Y140" i="4" s="1"/>
  <c r="Z140" i="4" s="1"/>
  <c r="I140" i="4"/>
  <c r="S140" i="4"/>
  <c r="T140" i="4"/>
  <c r="F141" i="4"/>
  <c r="G141" i="4"/>
  <c r="H141" i="4"/>
  <c r="Y141" i="4" s="1"/>
  <c r="Z141" i="4" s="1"/>
  <c r="I141" i="4"/>
  <c r="S141" i="4"/>
  <c r="T141" i="4"/>
  <c r="F142" i="4"/>
  <c r="G142" i="4"/>
  <c r="H142" i="4"/>
  <c r="Y142" i="4" s="1"/>
  <c r="Z142" i="4" s="1"/>
  <c r="I142" i="4"/>
  <c r="S142" i="4"/>
  <c r="T142" i="4"/>
  <c r="F143" i="4"/>
  <c r="G143" i="4"/>
  <c r="H143" i="4"/>
  <c r="Y143" i="4" s="1"/>
  <c r="Z143" i="4" s="1"/>
  <c r="I143" i="4"/>
  <c r="S143" i="4"/>
  <c r="T143" i="4"/>
  <c r="F144" i="4"/>
  <c r="G144" i="4"/>
  <c r="H144" i="4"/>
  <c r="Y144" i="4" s="1"/>
  <c r="Z144" i="4" s="1"/>
  <c r="I144" i="4"/>
  <c r="S144" i="4"/>
  <c r="T144" i="4"/>
  <c r="F145" i="4"/>
  <c r="G145" i="4"/>
  <c r="H145" i="4"/>
  <c r="Y145" i="4" s="1"/>
  <c r="Z145" i="4" s="1"/>
  <c r="I145" i="4"/>
  <c r="S145" i="4"/>
  <c r="T145" i="4"/>
  <c r="F146" i="4"/>
  <c r="G146" i="4"/>
  <c r="H146" i="4"/>
  <c r="Y146" i="4" s="1"/>
  <c r="Z146" i="4" s="1"/>
  <c r="I146" i="4"/>
  <c r="S146" i="4"/>
  <c r="T146" i="4"/>
  <c r="F147" i="4"/>
  <c r="G147" i="4"/>
  <c r="H147" i="4"/>
  <c r="Y147" i="4" s="1"/>
  <c r="Z147" i="4" s="1"/>
  <c r="I147" i="4"/>
  <c r="S147" i="4"/>
  <c r="T147" i="4"/>
  <c r="F148" i="4"/>
  <c r="G148" i="4"/>
  <c r="H148" i="4"/>
  <c r="Y148" i="4" s="1"/>
  <c r="Z148" i="4" s="1"/>
  <c r="I148" i="4"/>
  <c r="S148" i="4"/>
  <c r="T148" i="4"/>
  <c r="F149" i="4"/>
  <c r="G149" i="4"/>
  <c r="H149" i="4"/>
  <c r="Y149" i="4" s="1"/>
  <c r="Z149" i="4" s="1"/>
  <c r="I149" i="4"/>
  <c r="S149" i="4"/>
  <c r="T149" i="4"/>
  <c r="F150" i="4"/>
  <c r="G150" i="4"/>
  <c r="H150" i="4"/>
  <c r="Y150" i="4" s="1"/>
  <c r="Z150" i="4" s="1"/>
  <c r="I150" i="4"/>
  <c r="S150" i="4"/>
  <c r="T150" i="4"/>
  <c r="F151" i="4"/>
  <c r="G151" i="4"/>
  <c r="H151" i="4"/>
  <c r="Y151" i="4" s="1"/>
  <c r="Z151" i="4" s="1"/>
  <c r="I151" i="4"/>
  <c r="S151" i="4"/>
  <c r="T151" i="4"/>
  <c r="F152" i="4"/>
  <c r="G152" i="4"/>
  <c r="H152" i="4"/>
  <c r="Y152" i="4" s="1"/>
  <c r="Z152" i="4" s="1"/>
  <c r="I152" i="4"/>
  <c r="S152" i="4"/>
  <c r="T152" i="4"/>
  <c r="F153" i="4"/>
  <c r="G153" i="4"/>
  <c r="H153" i="4"/>
  <c r="Y153" i="4" s="1"/>
  <c r="Z153" i="4" s="1"/>
  <c r="I153" i="4"/>
  <c r="S153" i="4"/>
  <c r="T153" i="4"/>
  <c r="F154" i="4"/>
  <c r="G154" i="4"/>
  <c r="H154" i="4"/>
  <c r="Y154" i="4" s="1"/>
  <c r="Z154" i="4" s="1"/>
  <c r="I154" i="4"/>
  <c r="S154" i="4"/>
  <c r="T154" i="4"/>
  <c r="F155" i="4"/>
  <c r="G155" i="4"/>
  <c r="H155" i="4"/>
  <c r="Y155" i="4" s="1"/>
  <c r="Z155" i="4" s="1"/>
  <c r="I155" i="4"/>
  <c r="S155" i="4"/>
  <c r="T155" i="4"/>
  <c r="F156" i="4"/>
  <c r="G156" i="4"/>
  <c r="H156" i="4"/>
  <c r="Y156" i="4" s="1"/>
  <c r="Z156" i="4" s="1"/>
  <c r="I156" i="4"/>
  <c r="S156" i="4"/>
  <c r="T156" i="4"/>
  <c r="F157" i="4"/>
  <c r="G157" i="4"/>
  <c r="H157" i="4"/>
  <c r="Y157" i="4" s="1"/>
  <c r="Z157" i="4" s="1"/>
  <c r="I157" i="4"/>
  <c r="S157" i="4"/>
  <c r="T157" i="4"/>
  <c r="F158" i="4"/>
  <c r="G158" i="4"/>
  <c r="H158" i="4"/>
  <c r="Y158" i="4" s="1"/>
  <c r="Z158" i="4" s="1"/>
  <c r="I158" i="4"/>
  <c r="S158" i="4"/>
  <c r="T158" i="4"/>
  <c r="F159" i="4"/>
  <c r="G159" i="4"/>
  <c r="H159" i="4"/>
  <c r="Y159" i="4" s="1"/>
  <c r="Z159" i="4" s="1"/>
  <c r="I159" i="4"/>
  <c r="S159" i="4"/>
  <c r="T159" i="4"/>
  <c r="F160" i="4"/>
  <c r="G160" i="4"/>
  <c r="H160" i="4"/>
  <c r="Y160" i="4" s="1"/>
  <c r="Z160" i="4" s="1"/>
  <c r="I160" i="4"/>
  <c r="S160" i="4"/>
  <c r="T160" i="4"/>
  <c r="F161" i="4"/>
  <c r="G161" i="4"/>
  <c r="H161" i="4"/>
  <c r="Y161" i="4" s="1"/>
  <c r="Z161" i="4" s="1"/>
  <c r="I161" i="4"/>
  <c r="S161" i="4"/>
  <c r="T161" i="4"/>
  <c r="F162" i="4"/>
  <c r="G162" i="4"/>
  <c r="H162" i="4"/>
  <c r="Y162" i="4" s="1"/>
  <c r="Z162" i="4" s="1"/>
  <c r="I162" i="4"/>
  <c r="S162" i="4"/>
  <c r="T162" i="4"/>
  <c r="F163" i="4"/>
  <c r="G163" i="4"/>
  <c r="H163" i="4"/>
  <c r="Y163" i="4" s="1"/>
  <c r="Z163" i="4" s="1"/>
  <c r="I163" i="4"/>
  <c r="S163" i="4"/>
  <c r="T163" i="4"/>
  <c r="F164" i="4"/>
  <c r="G164" i="4"/>
  <c r="H164" i="4"/>
  <c r="Y164" i="4" s="1"/>
  <c r="Z164" i="4" s="1"/>
  <c r="I164" i="4"/>
  <c r="S164" i="4"/>
  <c r="T164" i="4"/>
  <c r="F165" i="4"/>
  <c r="G165" i="4"/>
  <c r="H165" i="4"/>
  <c r="Y165" i="4" s="1"/>
  <c r="Z165" i="4" s="1"/>
  <c r="I165" i="4"/>
  <c r="S165" i="4"/>
  <c r="T165" i="4"/>
  <c r="F166" i="4"/>
  <c r="G166" i="4"/>
  <c r="H166" i="4"/>
  <c r="Y166" i="4" s="1"/>
  <c r="Z166" i="4" s="1"/>
  <c r="I166" i="4"/>
  <c r="S166" i="4"/>
  <c r="T166" i="4"/>
  <c r="F167" i="4"/>
  <c r="G167" i="4"/>
  <c r="H167" i="4"/>
  <c r="Y167" i="4" s="1"/>
  <c r="Z167" i="4" s="1"/>
  <c r="I167" i="4"/>
  <c r="S167" i="4"/>
  <c r="T167" i="4"/>
  <c r="F168" i="4"/>
  <c r="G168" i="4"/>
  <c r="H168" i="4"/>
  <c r="Y168" i="4" s="1"/>
  <c r="Z168" i="4" s="1"/>
  <c r="I168" i="4"/>
  <c r="S168" i="4"/>
  <c r="T168" i="4"/>
  <c r="F169" i="4"/>
  <c r="G169" i="4"/>
  <c r="H169" i="4"/>
  <c r="Y169" i="4" s="1"/>
  <c r="Z169" i="4" s="1"/>
  <c r="I169" i="4"/>
  <c r="S169" i="4"/>
  <c r="T169" i="4"/>
  <c r="F170" i="4"/>
  <c r="G170" i="4"/>
  <c r="H170" i="4"/>
  <c r="Y170" i="4" s="1"/>
  <c r="Z170" i="4" s="1"/>
  <c r="I170" i="4"/>
  <c r="S170" i="4"/>
  <c r="T170" i="4"/>
  <c r="F171" i="4"/>
  <c r="G171" i="4"/>
  <c r="H171" i="4"/>
  <c r="Y171" i="4" s="1"/>
  <c r="Z171" i="4" s="1"/>
  <c r="I171" i="4"/>
  <c r="S171" i="4"/>
  <c r="T171" i="4"/>
  <c r="F172" i="4"/>
  <c r="G172" i="4"/>
  <c r="H172" i="4"/>
  <c r="Y172" i="4" s="1"/>
  <c r="Z172" i="4" s="1"/>
  <c r="I172" i="4"/>
  <c r="S172" i="4"/>
  <c r="T172" i="4"/>
  <c r="F173" i="4"/>
  <c r="G173" i="4"/>
  <c r="H173" i="4"/>
  <c r="Y173" i="4" s="1"/>
  <c r="Z173" i="4" s="1"/>
  <c r="I173" i="4"/>
  <c r="S173" i="4"/>
  <c r="T173" i="4"/>
  <c r="F174" i="4"/>
  <c r="G174" i="4"/>
  <c r="H174" i="4"/>
  <c r="Y174" i="4" s="1"/>
  <c r="Z174" i="4" s="1"/>
  <c r="I174" i="4"/>
  <c r="S174" i="4"/>
  <c r="T174" i="4"/>
  <c r="F175" i="4"/>
  <c r="G175" i="4"/>
  <c r="H175" i="4"/>
  <c r="Y175" i="4" s="1"/>
  <c r="Z175" i="4" s="1"/>
  <c r="I175" i="4"/>
  <c r="S175" i="4"/>
  <c r="T175" i="4"/>
  <c r="F176" i="4"/>
  <c r="G176" i="4"/>
  <c r="H176" i="4"/>
  <c r="Y176" i="4" s="1"/>
  <c r="Z176" i="4" s="1"/>
  <c r="I176" i="4"/>
  <c r="S176" i="4"/>
  <c r="T176" i="4"/>
  <c r="F177" i="4"/>
  <c r="G177" i="4"/>
  <c r="H177" i="4"/>
  <c r="Y177" i="4" s="1"/>
  <c r="Z177" i="4" s="1"/>
  <c r="I177" i="4"/>
  <c r="S177" i="4"/>
  <c r="T177" i="4"/>
  <c r="F178" i="4"/>
  <c r="G178" i="4"/>
  <c r="H178" i="4"/>
  <c r="Y178" i="4" s="1"/>
  <c r="Z178" i="4" s="1"/>
  <c r="I178" i="4"/>
  <c r="S178" i="4"/>
  <c r="T178" i="4"/>
  <c r="F179" i="4"/>
  <c r="G179" i="4"/>
  <c r="H179" i="4"/>
  <c r="Y179" i="4" s="1"/>
  <c r="Z179" i="4" s="1"/>
  <c r="I179" i="4"/>
  <c r="S179" i="4"/>
  <c r="T179" i="4"/>
  <c r="F180" i="4"/>
  <c r="G180" i="4"/>
  <c r="H180" i="4"/>
  <c r="Y180" i="4" s="1"/>
  <c r="Z180" i="4" s="1"/>
  <c r="I180" i="4"/>
  <c r="S180" i="4"/>
  <c r="T180" i="4"/>
  <c r="F181" i="4"/>
  <c r="G181" i="4"/>
  <c r="H181" i="4"/>
  <c r="Y181" i="4" s="1"/>
  <c r="Z181" i="4" s="1"/>
  <c r="I181" i="4"/>
  <c r="S181" i="4"/>
  <c r="T181" i="4"/>
  <c r="F182" i="4"/>
  <c r="G182" i="4"/>
  <c r="H182" i="4"/>
  <c r="Y182" i="4" s="1"/>
  <c r="Z182" i="4" s="1"/>
  <c r="I182" i="4"/>
  <c r="S182" i="4"/>
  <c r="T182" i="4"/>
  <c r="F183" i="4"/>
  <c r="G183" i="4"/>
  <c r="H183" i="4"/>
  <c r="Y183" i="4" s="1"/>
  <c r="Z183" i="4" s="1"/>
  <c r="I183" i="4"/>
  <c r="S183" i="4"/>
  <c r="T183" i="4"/>
  <c r="F184" i="4"/>
  <c r="G184" i="4"/>
  <c r="H184" i="4"/>
  <c r="Y184" i="4" s="1"/>
  <c r="Z184" i="4" s="1"/>
  <c r="I184" i="4"/>
  <c r="S184" i="4"/>
  <c r="T184" i="4"/>
  <c r="F185" i="4"/>
  <c r="G185" i="4"/>
  <c r="H185" i="4"/>
  <c r="Y185" i="4" s="1"/>
  <c r="Z185" i="4" s="1"/>
  <c r="I185" i="4"/>
  <c r="S185" i="4"/>
  <c r="T185" i="4"/>
  <c r="F186" i="4"/>
  <c r="G186" i="4"/>
  <c r="H186" i="4"/>
  <c r="Y186" i="4" s="1"/>
  <c r="Z186" i="4" s="1"/>
  <c r="I186" i="4"/>
  <c r="S186" i="4"/>
  <c r="T186" i="4"/>
  <c r="F187" i="4"/>
  <c r="G187" i="4"/>
  <c r="H187" i="4"/>
  <c r="Y187" i="4" s="1"/>
  <c r="Z187" i="4" s="1"/>
  <c r="I187" i="4"/>
  <c r="S187" i="4"/>
  <c r="T187" i="4"/>
  <c r="F188" i="4"/>
  <c r="G188" i="4"/>
  <c r="H188" i="4"/>
  <c r="Y188" i="4" s="1"/>
  <c r="Z188" i="4" s="1"/>
  <c r="I188" i="4"/>
  <c r="S188" i="4"/>
  <c r="T188" i="4"/>
  <c r="F189" i="4"/>
  <c r="G189" i="4"/>
  <c r="H189" i="4"/>
  <c r="Y189" i="4" s="1"/>
  <c r="Z189" i="4" s="1"/>
  <c r="I189" i="4"/>
  <c r="S189" i="4"/>
  <c r="T189" i="4"/>
  <c r="F190" i="4"/>
  <c r="G190" i="4"/>
  <c r="H190" i="4"/>
  <c r="Y190" i="4" s="1"/>
  <c r="Z190" i="4" s="1"/>
  <c r="I190" i="4"/>
  <c r="S190" i="4"/>
  <c r="T190" i="4"/>
  <c r="F191" i="4"/>
  <c r="G191" i="4"/>
  <c r="H191" i="4"/>
  <c r="Y191" i="4" s="1"/>
  <c r="Z191" i="4" s="1"/>
  <c r="I191" i="4"/>
  <c r="S191" i="4"/>
  <c r="T191" i="4"/>
  <c r="F192" i="4"/>
  <c r="G192" i="4"/>
  <c r="H192" i="4"/>
  <c r="Y192" i="4" s="1"/>
  <c r="Z192" i="4" s="1"/>
  <c r="I192" i="4"/>
  <c r="S192" i="4"/>
  <c r="T192" i="4"/>
  <c r="F193" i="4"/>
  <c r="G193" i="4"/>
  <c r="H193" i="4"/>
  <c r="Y193" i="4" s="1"/>
  <c r="Z193" i="4" s="1"/>
  <c r="I193" i="4"/>
  <c r="S193" i="4"/>
  <c r="T193" i="4"/>
  <c r="F194" i="4"/>
  <c r="G194" i="4"/>
  <c r="H194" i="4"/>
  <c r="Y194" i="4" s="1"/>
  <c r="Z194" i="4" s="1"/>
  <c r="I194" i="4"/>
  <c r="S194" i="4"/>
  <c r="T194" i="4"/>
  <c r="F195" i="4"/>
  <c r="G195" i="4"/>
  <c r="H195" i="4"/>
  <c r="Y195" i="4" s="1"/>
  <c r="Z195" i="4" s="1"/>
  <c r="I195" i="4"/>
  <c r="S195" i="4"/>
  <c r="T195" i="4"/>
  <c r="F196" i="4"/>
  <c r="G196" i="4"/>
  <c r="H196" i="4"/>
  <c r="Y196" i="4" s="1"/>
  <c r="Z196" i="4" s="1"/>
  <c r="I196" i="4"/>
  <c r="S196" i="4"/>
  <c r="T196" i="4"/>
  <c r="F197" i="4"/>
  <c r="G197" i="4"/>
  <c r="H197" i="4"/>
  <c r="Y197" i="4" s="1"/>
  <c r="Z197" i="4" s="1"/>
  <c r="I197" i="4"/>
  <c r="S197" i="4"/>
  <c r="T197" i="4"/>
  <c r="F198" i="4"/>
  <c r="G198" i="4"/>
  <c r="H198" i="4"/>
  <c r="Y198" i="4" s="1"/>
  <c r="Z198" i="4" s="1"/>
  <c r="I198" i="4"/>
  <c r="S198" i="4"/>
  <c r="T198" i="4"/>
  <c r="F199" i="4"/>
  <c r="G199" i="4"/>
  <c r="H199" i="4"/>
  <c r="Y199" i="4" s="1"/>
  <c r="Z199" i="4" s="1"/>
  <c r="I199" i="4"/>
  <c r="S199" i="4"/>
  <c r="T199" i="4"/>
  <c r="F200" i="4"/>
  <c r="G200" i="4"/>
  <c r="H200" i="4"/>
  <c r="Y200" i="4" s="1"/>
  <c r="Z200" i="4" s="1"/>
  <c r="I200" i="4"/>
  <c r="S200" i="4"/>
  <c r="T200" i="4"/>
  <c r="F201" i="4"/>
  <c r="G201" i="4"/>
  <c r="H201" i="4"/>
  <c r="Y201" i="4" s="1"/>
  <c r="Z201" i="4" s="1"/>
  <c r="I201" i="4"/>
  <c r="S201" i="4"/>
  <c r="T201" i="4"/>
  <c r="F202" i="4"/>
  <c r="G202" i="4"/>
  <c r="H202" i="4"/>
  <c r="Y202" i="4" s="1"/>
  <c r="Z202" i="4" s="1"/>
  <c r="I202" i="4"/>
  <c r="S202" i="4"/>
  <c r="T202" i="4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4" i="1"/>
  <c r="AD34" i="4" l="1"/>
  <c r="AD61" i="4"/>
  <c r="AD102" i="4"/>
  <c r="AD72" i="4"/>
  <c r="AD46" i="4"/>
  <c r="AD129" i="4"/>
  <c r="AD117" i="4"/>
  <c r="AD107" i="4"/>
  <c r="AD91" i="4"/>
  <c r="AD85" i="4"/>
  <c r="AD75" i="4"/>
  <c r="AD63" i="4"/>
  <c r="AD59" i="4"/>
  <c r="AD37" i="4"/>
  <c r="AD21" i="4"/>
  <c r="AD19" i="4"/>
  <c r="AD100" i="4"/>
  <c r="AD94" i="4"/>
  <c r="AD80" i="4"/>
  <c r="AD78" i="4"/>
  <c r="AD62" i="4"/>
  <c r="AD56" i="4"/>
  <c r="AD50" i="4"/>
  <c r="AD40" i="4"/>
  <c r="AD30" i="4"/>
  <c r="AD24" i="4"/>
  <c r="AD16" i="4"/>
  <c r="AD143" i="4"/>
  <c r="AD69" i="4"/>
  <c r="AD43" i="4"/>
  <c r="AD17" i="4"/>
  <c r="AD200" i="4"/>
  <c r="AD177" i="4"/>
  <c r="AD169" i="4"/>
  <c r="AD144" i="4"/>
  <c r="AD32" i="4"/>
  <c r="AD183" i="4"/>
  <c r="AD159" i="4"/>
  <c r="AD166" i="4"/>
  <c r="AD141" i="4"/>
  <c r="AD108" i="4"/>
  <c r="AD33" i="4"/>
  <c r="AD26" i="4"/>
  <c r="AD199" i="4"/>
  <c r="AD193" i="4"/>
  <c r="AD184" i="4"/>
  <c r="AD153" i="4"/>
  <c r="AD29" i="4"/>
  <c r="AD156" i="4"/>
  <c r="AD151" i="4"/>
  <c r="AD101" i="4"/>
  <c r="AD98" i="4"/>
  <c r="AD112" i="4"/>
  <c r="AD96" i="4"/>
  <c r="AD93" i="4"/>
  <c r="AD90" i="4"/>
  <c r="AD87" i="4"/>
  <c r="AD77" i="4"/>
  <c r="AD74" i="4"/>
  <c r="AD64" i="4"/>
  <c r="AD58" i="4"/>
  <c r="AD48" i="4"/>
  <c r="AD45" i="4"/>
  <c r="AD42" i="4"/>
  <c r="AD179" i="4"/>
  <c r="AD175" i="4"/>
  <c r="AD113" i="4"/>
  <c r="AD97" i="4"/>
  <c r="AD81" i="4"/>
  <c r="AD65" i="4"/>
  <c r="AD49" i="4"/>
  <c r="AD192" i="4"/>
  <c r="AD176" i="4"/>
  <c r="AD105" i="4"/>
  <c r="AD89" i="4"/>
  <c r="AD83" i="4"/>
  <c r="AD73" i="4"/>
  <c r="AD67" i="4"/>
  <c r="AD57" i="4"/>
  <c r="AD51" i="4"/>
  <c r="AD41" i="4"/>
  <c r="AD35" i="4"/>
  <c r="AD25" i="4"/>
  <c r="AD195" i="4"/>
  <c r="AD191" i="4"/>
  <c r="AD104" i="4"/>
  <c r="AD88" i="4"/>
  <c r="AD82" i="4"/>
  <c r="AD66" i="4"/>
  <c r="AD53" i="4"/>
  <c r="AD18" i="4"/>
  <c r="AD185" i="4"/>
  <c r="AD160" i="4"/>
  <c r="AD157" i="4"/>
  <c r="AD137" i="4"/>
  <c r="AD133" i="4"/>
  <c r="AD121" i="4"/>
  <c r="AD109" i="4"/>
  <c r="AD106" i="4"/>
  <c r="AD190" i="4"/>
  <c r="AD164" i="4"/>
  <c r="AD161" i="4"/>
  <c r="AD149" i="4"/>
  <c r="AD111" i="4"/>
  <c r="AD103" i="4"/>
  <c r="AD95" i="4"/>
  <c r="AD92" i="4"/>
  <c r="AD79" i="4"/>
  <c r="AD76" i="4"/>
  <c r="AD60" i="4"/>
  <c r="AD47" i="4"/>
  <c r="AD44" i="4"/>
  <c r="AD31" i="4"/>
  <c r="AD28" i="4"/>
  <c r="AD198" i="4"/>
  <c r="AD182" i="4"/>
  <c r="AD171" i="4"/>
  <c r="AD168" i="4"/>
  <c r="AD165" i="4"/>
  <c r="AD148" i="4"/>
  <c r="AD145" i="4"/>
  <c r="AD139" i="4"/>
  <c r="AD135" i="4"/>
  <c r="AD131" i="4"/>
  <c r="AD127" i="4"/>
  <c r="AD123" i="4"/>
  <c r="AD119" i="4"/>
  <c r="AD115" i="4"/>
  <c r="AD99" i="4"/>
  <c r="AD84" i="4"/>
  <c r="AD71" i="4"/>
  <c r="AD68" i="4"/>
  <c r="AD55" i="4"/>
  <c r="AD52" i="4"/>
  <c r="AD39" i="4"/>
  <c r="AD36" i="4"/>
  <c r="AD27" i="4"/>
  <c r="AD23" i="4"/>
  <c r="AD20" i="4"/>
  <c r="AD187" i="4"/>
  <c r="AD110" i="4"/>
  <c r="AD201" i="4"/>
  <c r="AD174" i="4"/>
  <c r="AD163" i="4"/>
  <c r="AD147" i="4"/>
  <c r="AD128" i="4"/>
  <c r="AD116" i="4"/>
  <c r="AD120" i="4"/>
  <c r="AD202" i="4"/>
  <c r="AD196" i="4"/>
  <c r="AD194" i="4"/>
  <c r="AD188" i="4"/>
  <c r="AD186" i="4"/>
  <c r="AD180" i="4"/>
  <c r="AD178" i="4"/>
  <c r="AD172" i="4"/>
  <c r="AD134" i="4"/>
  <c r="AD130" i="4"/>
  <c r="AD126" i="4"/>
  <c r="AD122" i="4"/>
  <c r="AD118" i="4"/>
  <c r="AD155" i="4"/>
  <c r="AD136" i="4"/>
  <c r="AD132" i="4"/>
  <c r="AD124" i="4"/>
  <c r="AD125" i="4"/>
  <c r="AD114" i="4"/>
  <c r="AD150" i="4"/>
  <c r="AD142" i="4"/>
  <c r="AD189" i="4"/>
  <c r="AD173" i="4"/>
  <c r="AD152" i="4"/>
  <c r="AD158" i="4"/>
  <c r="AD197" i="4"/>
  <c r="AD181" i="4"/>
  <c r="AD170" i="4"/>
  <c r="AD167" i="4"/>
  <c r="AD162" i="4"/>
  <c r="AD154" i="4"/>
  <c r="AD146" i="4"/>
  <c r="AD138" i="4"/>
  <c r="AD86" i="4"/>
  <c r="AD70" i="4"/>
  <c r="AD54" i="4"/>
  <c r="AD38" i="4"/>
  <c r="AD22" i="4"/>
  <c r="AD140" i="4"/>
  <c r="V5" i="1" l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1502" i="1"/>
  <c r="V1503" i="1"/>
  <c r="V1504" i="1"/>
  <c r="V1505" i="1"/>
  <c r="V1506" i="1"/>
  <c r="V1507" i="1"/>
  <c r="V1508" i="1"/>
  <c r="V1509" i="1"/>
  <c r="V1510" i="1"/>
  <c r="V1511" i="1"/>
  <c r="V1512" i="1"/>
  <c r="V1513" i="1"/>
  <c r="V1514" i="1"/>
  <c r="V1515" i="1"/>
  <c r="V1516" i="1"/>
  <c r="V1517" i="1"/>
  <c r="V1518" i="1"/>
  <c r="V1519" i="1"/>
  <c r="V1520" i="1"/>
  <c r="V1521" i="1"/>
  <c r="V1522" i="1"/>
  <c r="V1523" i="1"/>
  <c r="V1524" i="1"/>
  <c r="V1525" i="1"/>
  <c r="V1526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543" i="1"/>
  <c r="V1544" i="1"/>
  <c r="V1545" i="1"/>
  <c r="V1546" i="1"/>
  <c r="V1547" i="1"/>
  <c r="V1548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595" i="1"/>
  <c r="V1596" i="1"/>
  <c r="V1597" i="1"/>
  <c r="V1598" i="1"/>
  <c r="V1599" i="1"/>
  <c r="V1600" i="1"/>
  <c r="V1601" i="1"/>
  <c r="V1602" i="1"/>
  <c r="V1603" i="1"/>
  <c r="V1604" i="1"/>
  <c r="V1605" i="1"/>
  <c r="V1606" i="1"/>
  <c r="V1607" i="1"/>
  <c r="V1608" i="1"/>
  <c r="V1609" i="1"/>
  <c r="V1610" i="1"/>
  <c r="V1611" i="1"/>
  <c r="V1612" i="1"/>
  <c r="V1613" i="1"/>
  <c r="V1614" i="1"/>
  <c r="V1615" i="1"/>
  <c r="V1616" i="1"/>
  <c r="V1617" i="1"/>
  <c r="V1618" i="1"/>
  <c r="V1619" i="1"/>
  <c r="V1620" i="1"/>
  <c r="V1621" i="1"/>
  <c r="V1622" i="1"/>
  <c r="V1623" i="1"/>
  <c r="V1624" i="1"/>
  <c r="V1625" i="1"/>
  <c r="V1626" i="1"/>
  <c r="V1627" i="1"/>
  <c r="V1628" i="1"/>
  <c r="V1629" i="1"/>
  <c r="V1630" i="1"/>
  <c r="V1631" i="1"/>
  <c r="V1632" i="1"/>
  <c r="V1633" i="1"/>
  <c r="V1634" i="1"/>
  <c r="V1635" i="1"/>
  <c r="V1636" i="1"/>
  <c r="V1637" i="1"/>
  <c r="V1638" i="1"/>
  <c r="V1639" i="1"/>
  <c r="V1640" i="1"/>
  <c r="V1641" i="1"/>
  <c r="V1642" i="1"/>
  <c r="V1643" i="1"/>
  <c r="V1644" i="1"/>
  <c r="V1645" i="1"/>
  <c r="V1646" i="1"/>
  <c r="V1647" i="1"/>
  <c r="V1648" i="1"/>
  <c r="V1649" i="1"/>
  <c r="V1650" i="1"/>
  <c r="V1651" i="1"/>
  <c r="V1652" i="1"/>
  <c r="V1653" i="1"/>
  <c r="V1654" i="1"/>
  <c r="V1655" i="1"/>
  <c r="V1656" i="1"/>
  <c r="V1657" i="1"/>
  <c r="V1658" i="1"/>
  <c r="V1659" i="1"/>
  <c r="V1660" i="1"/>
  <c r="V1661" i="1"/>
  <c r="V1662" i="1"/>
  <c r="V1663" i="1"/>
  <c r="V1664" i="1"/>
  <c r="V1665" i="1"/>
  <c r="V1666" i="1"/>
  <c r="V1667" i="1"/>
  <c r="V1668" i="1"/>
  <c r="V1669" i="1"/>
  <c r="V1670" i="1"/>
  <c r="V1671" i="1"/>
  <c r="V1672" i="1"/>
  <c r="V1673" i="1"/>
  <c r="V1674" i="1"/>
  <c r="V1675" i="1"/>
  <c r="V1676" i="1"/>
  <c r="V1677" i="1"/>
  <c r="V1678" i="1"/>
  <c r="V1679" i="1"/>
  <c r="V1680" i="1"/>
  <c r="V1681" i="1"/>
  <c r="V1682" i="1"/>
  <c r="V1683" i="1"/>
  <c r="V1684" i="1"/>
  <c r="V1685" i="1"/>
  <c r="V1686" i="1"/>
  <c r="V1687" i="1"/>
  <c r="V1688" i="1"/>
  <c r="V1689" i="1"/>
  <c r="V1690" i="1"/>
  <c r="V1691" i="1"/>
  <c r="V1692" i="1"/>
  <c r="V1693" i="1"/>
  <c r="V1694" i="1"/>
  <c r="V1695" i="1"/>
  <c r="V1696" i="1"/>
  <c r="V1697" i="1"/>
  <c r="V1698" i="1"/>
  <c r="V1699" i="1"/>
  <c r="V1700" i="1"/>
  <c r="V1701" i="1"/>
  <c r="V1702" i="1"/>
  <c r="V1703" i="1"/>
  <c r="V1704" i="1"/>
  <c r="V1705" i="1"/>
  <c r="V1706" i="1"/>
  <c r="V1707" i="1"/>
  <c r="V1708" i="1"/>
  <c r="V1709" i="1"/>
  <c r="V1710" i="1"/>
  <c r="V1711" i="1"/>
  <c r="V1712" i="1"/>
  <c r="V1713" i="1"/>
  <c r="V1714" i="1"/>
  <c r="V1715" i="1"/>
  <c r="V1716" i="1"/>
  <c r="V1717" i="1"/>
  <c r="V1718" i="1"/>
  <c r="V1719" i="1"/>
  <c r="V1720" i="1"/>
  <c r="V1721" i="1"/>
  <c r="V1722" i="1"/>
  <c r="V1723" i="1"/>
  <c r="V1724" i="1"/>
  <c r="V1725" i="1"/>
  <c r="V1726" i="1"/>
  <c r="V1727" i="1"/>
  <c r="V1728" i="1"/>
  <c r="V1729" i="1"/>
  <c r="V1730" i="1"/>
  <c r="V1731" i="1"/>
  <c r="V1732" i="1"/>
  <c r="V1733" i="1"/>
  <c r="V1734" i="1"/>
  <c r="V1735" i="1"/>
  <c r="V1736" i="1"/>
  <c r="V1737" i="1"/>
  <c r="V1738" i="1"/>
  <c r="V1739" i="1"/>
  <c r="V1740" i="1"/>
  <c r="V1741" i="1"/>
  <c r="V1742" i="1"/>
  <c r="V1743" i="1"/>
  <c r="V1744" i="1"/>
  <c r="V1745" i="1"/>
  <c r="V1746" i="1"/>
  <c r="V1747" i="1"/>
  <c r="V1748" i="1"/>
  <c r="V1749" i="1"/>
  <c r="V1750" i="1"/>
  <c r="V1751" i="1"/>
  <c r="V1752" i="1"/>
  <c r="V1753" i="1"/>
  <c r="V1754" i="1"/>
  <c r="V1755" i="1"/>
  <c r="V1756" i="1"/>
  <c r="V1757" i="1"/>
  <c r="V1758" i="1"/>
  <c r="V1759" i="1"/>
  <c r="V1760" i="1"/>
  <c r="V1761" i="1"/>
  <c r="V1762" i="1"/>
  <c r="V1763" i="1"/>
  <c r="V1764" i="1"/>
  <c r="V1765" i="1"/>
  <c r="V1766" i="1"/>
  <c r="V1767" i="1"/>
  <c r="V1768" i="1"/>
  <c r="V1769" i="1"/>
  <c r="V1770" i="1"/>
  <c r="V1771" i="1"/>
  <c r="V1772" i="1"/>
  <c r="V1773" i="1"/>
  <c r="V1774" i="1"/>
  <c r="V1775" i="1"/>
  <c r="V1776" i="1"/>
  <c r="V1777" i="1"/>
  <c r="V1778" i="1"/>
  <c r="V1779" i="1"/>
  <c r="V1780" i="1"/>
  <c r="V1781" i="1"/>
  <c r="V1782" i="1"/>
  <c r="V1783" i="1"/>
  <c r="V1784" i="1"/>
  <c r="V1785" i="1"/>
  <c r="V1786" i="1"/>
  <c r="V1787" i="1"/>
  <c r="V1788" i="1"/>
  <c r="V1789" i="1"/>
  <c r="V1790" i="1"/>
  <c r="V1791" i="1"/>
  <c r="V1792" i="1"/>
  <c r="V1793" i="1"/>
  <c r="V1794" i="1"/>
  <c r="V1795" i="1"/>
  <c r="V1796" i="1"/>
  <c r="V1797" i="1"/>
  <c r="V1798" i="1"/>
  <c r="V1799" i="1"/>
  <c r="V1800" i="1"/>
  <c r="V1801" i="1"/>
  <c r="V1802" i="1"/>
  <c r="V1803" i="1"/>
  <c r="V1804" i="1"/>
  <c r="V1805" i="1"/>
  <c r="V1806" i="1"/>
  <c r="V1807" i="1"/>
  <c r="V1808" i="1"/>
  <c r="V1809" i="1"/>
  <c r="V1810" i="1"/>
  <c r="V1811" i="1"/>
  <c r="V1812" i="1"/>
  <c r="V1813" i="1"/>
  <c r="V1814" i="1"/>
  <c r="V1815" i="1"/>
  <c r="V1816" i="1"/>
  <c r="V1817" i="1"/>
  <c r="V1818" i="1"/>
  <c r="V1819" i="1"/>
  <c r="V1820" i="1"/>
  <c r="V1821" i="1"/>
  <c r="V1822" i="1"/>
  <c r="V1823" i="1"/>
  <c r="V1824" i="1"/>
  <c r="V1825" i="1"/>
  <c r="V1826" i="1"/>
  <c r="V1827" i="1"/>
  <c r="V1828" i="1"/>
  <c r="V1829" i="1"/>
  <c r="V1830" i="1"/>
  <c r="V1831" i="1"/>
  <c r="V1832" i="1"/>
  <c r="V1833" i="1"/>
  <c r="V1834" i="1"/>
  <c r="V1835" i="1"/>
  <c r="V1836" i="1"/>
  <c r="V1837" i="1"/>
  <c r="V1838" i="1"/>
  <c r="V1839" i="1"/>
  <c r="V1840" i="1"/>
  <c r="V1841" i="1"/>
  <c r="V1842" i="1"/>
  <c r="V1843" i="1"/>
  <c r="V1844" i="1"/>
  <c r="V1845" i="1"/>
  <c r="V1846" i="1"/>
  <c r="V1847" i="1"/>
  <c r="V1848" i="1"/>
  <c r="V1849" i="1"/>
  <c r="V1850" i="1"/>
  <c r="V1851" i="1"/>
  <c r="V1852" i="1"/>
  <c r="V1853" i="1"/>
  <c r="V1854" i="1"/>
  <c r="V1855" i="1"/>
  <c r="V1856" i="1"/>
  <c r="V1857" i="1"/>
  <c r="V1858" i="1"/>
  <c r="V1859" i="1"/>
  <c r="V1860" i="1"/>
  <c r="V1861" i="1"/>
  <c r="V1862" i="1"/>
  <c r="V1863" i="1"/>
  <c r="V1864" i="1"/>
  <c r="V1865" i="1"/>
  <c r="V1866" i="1"/>
  <c r="V1867" i="1"/>
  <c r="V1868" i="1"/>
  <c r="V1869" i="1"/>
  <c r="V1870" i="1"/>
  <c r="V1871" i="1"/>
  <c r="V1872" i="1"/>
  <c r="V1873" i="1"/>
  <c r="V1874" i="1"/>
  <c r="V1875" i="1"/>
  <c r="V1876" i="1"/>
  <c r="V1877" i="1"/>
  <c r="V1878" i="1"/>
  <c r="V1879" i="1"/>
  <c r="V1880" i="1"/>
  <c r="V1881" i="1"/>
  <c r="V1882" i="1"/>
  <c r="V1883" i="1"/>
  <c r="V1884" i="1"/>
  <c r="V1885" i="1"/>
  <c r="V1886" i="1"/>
  <c r="V1887" i="1"/>
  <c r="V1888" i="1"/>
  <c r="V1889" i="1"/>
  <c r="V1890" i="1"/>
  <c r="V1891" i="1"/>
  <c r="V1892" i="1"/>
  <c r="V1893" i="1"/>
  <c r="V1894" i="1"/>
  <c r="V1895" i="1"/>
  <c r="V1896" i="1"/>
  <c r="V1897" i="1"/>
  <c r="V1898" i="1"/>
  <c r="V1899" i="1"/>
  <c r="V1900" i="1"/>
  <c r="V1901" i="1"/>
  <c r="V1902" i="1"/>
  <c r="V1903" i="1"/>
  <c r="V1904" i="1"/>
  <c r="V1905" i="1"/>
  <c r="V1906" i="1"/>
  <c r="V1907" i="1"/>
  <c r="V1908" i="1"/>
  <c r="V1909" i="1"/>
  <c r="V1910" i="1"/>
  <c r="V1911" i="1"/>
  <c r="V1912" i="1"/>
  <c r="V1913" i="1"/>
  <c r="V1914" i="1"/>
  <c r="V1915" i="1"/>
  <c r="V1916" i="1"/>
  <c r="V1917" i="1"/>
  <c r="V1918" i="1"/>
  <c r="V1919" i="1"/>
  <c r="V1920" i="1"/>
  <c r="V1921" i="1"/>
  <c r="V1922" i="1"/>
  <c r="V1923" i="1"/>
  <c r="V1924" i="1"/>
  <c r="V1925" i="1"/>
  <c r="V1926" i="1"/>
  <c r="V1927" i="1"/>
  <c r="V1928" i="1"/>
  <c r="V1929" i="1"/>
  <c r="V1930" i="1"/>
  <c r="V1931" i="1"/>
  <c r="V1932" i="1"/>
  <c r="V1933" i="1"/>
  <c r="V1934" i="1"/>
  <c r="V1935" i="1"/>
  <c r="V1936" i="1"/>
  <c r="V1937" i="1"/>
  <c r="V1938" i="1"/>
  <c r="V1939" i="1"/>
  <c r="V1940" i="1"/>
  <c r="V1941" i="1"/>
  <c r="V1942" i="1"/>
  <c r="V1943" i="1"/>
  <c r="V1944" i="1"/>
  <c r="V1945" i="1"/>
  <c r="V1946" i="1"/>
  <c r="V1947" i="1"/>
  <c r="V1948" i="1"/>
  <c r="V1949" i="1"/>
  <c r="V1950" i="1"/>
  <c r="V1951" i="1"/>
  <c r="V1952" i="1"/>
  <c r="V1953" i="1"/>
  <c r="V1954" i="1"/>
  <c r="V1955" i="1"/>
  <c r="V1956" i="1"/>
  <c r="V1957" i="1"/>
  <c r="V1958" i="1"/>
  <c r="V1959" i="1"/>
  <c r="V1960" i="1"/>
  <c r="V1961" i="1"/>
  <c r="V1962" i="1"/>
  <c r="V1963" i="1"/>
  <c r="V1964" i="1"/>
  <c r="V1965" i="1"/>
  <c r="V1966" i="1"/>
  <c r="V1967" i="1"/>
  <c r="V1968" i="1"/>
  <c r="V1969" i="1"/>
  <c r="V1970" i="1"/>
  <c r="V1971" i="1"/>
  <c r="V1972" i="1"/>
  <c r="V1973" i="1"/>
  <c r="V1974" i="1"/>
  <c r="V1975" i="1"/>
  <c r="V1976" i="1"/>
  <c r="V1977" i="1"/>
  <c r="V1978" i="1"/>
  <c r="V1979" i="1"/>
  <c r="V1980" i="1"/>
  <c r="V1981" i="1"/>
  <c r="V1982" i="1"/>
  <c r="V1983" i="1"/>
  <c r="V1984" i="1"/>
  <c r="V1985" i="1"/>
  <c r="V1986" i="1"/>
  <c r="V1987" i="1"/>
  <c r="V1988" i="1"/>
  <c r="V1989" i="1"/>
  <c r="V1990" i="1"/>
  <c r="V1991" i="1"/>
  <c r="V1992" i="1"/>
  <c r="V1993" i="1"/>
  <c r="V1994" i="1"/>
  <c r="V1995" i="1"/>
  <c r="V1996" i="1"/>
  <c r="V1997" i="1"/>
  <c r="V1998" i="1"/>
  <c r="V1999" i="1"/>
  <c r="V2000" i="1"/>
  <c r="V2001" i="1"/>
  <c r="V2002" i="1"/>
  <c r="V2003" i="1"/>
  <c r="V2004" i="1"/>
  <c r="V2005" i="1"/>
  <c r="V2006" i="1"/>
  <c r="V2007" i="1"/>
  <c r="V2008" i="1"/>
  <c r="V2009" i="1"/>
  <c r="V2010" i="1"/>
  <c r="V2011" i="1"/>
  <c r="V2012" i="1"/>
  <c r="V2013" i="1"/>
  <c r="V2014" i="1"/>
  <c r="V2015" i="1"/>
  <c r="V2016" i="1"/>
  <c r="V2017" i="1"/>
  <c r="V2018" i="1"/>
  <c r="V2019" i="1"/>
  <c r="V2020" i="1"/>
  <c r="V2021" i="1"/>
  <c r="V2022" i="1"/>
  <c r="V2023" i="1"/>
  <c r="V2024" i="1"/>
  <c r="V2025" i="1"/>
  <c r="V2026" i="1"/>
  <c r="V2027" i="1"/>
  <c r="V2028" i="1"/>
  <c r="V2029" i="1"/>
  <c r="V2030" i="1"/>
  <c r="V2031" i="1"/>
  <c r="V2032" i="1"/>
  <c r="V2033" i="1"/>
  <c r="V2034" i="1"/>
  <c r="V2035" i="1"/>
  <c r="V2036" i="1"/>
  <c r="V2037" i="1"/>
  <c r="V2038" i="1"/>
  <c r="V2039" i="1"/>
  <c r="V2040" i="1"/>
  <c r="V2041" i="1"/>
  <c r="V2042" i="1"/>
  <c r="V2043" i="1"/>
  <c r="V2044" i="1"/>
  <c r="V2045" i="1"/>
  <c r="V2046" i="1"/>
  <c r="V2047" i="1"/>
  <c r="V2048" i="1"/>
  <c r="V2049" i="1"/>
  <c r="V2050" i="1"/>
  <c r="V2051" i="1"/>
  <c r="V2052" i="1"/>
  <c r="V2053" i="1"/>
  <c r="V2054" i="1"/>
  <c r="V2055" i="1"/>
  <c r="V2056" i="1"/>
  <c r="V2057" i="1"/>
  <c r="V2058" i="1"/>
  <c r="V2059" i="1"/>
  <c r="V2060" i="1"/>
  <c r="V2061" i="1"/>
  <c r="V2062" i="1"/>
  <c r="V2063" i="1"/>
  <c r="V2064" i="1"/>
  <c r="V2065" i="1"/>
  <c r="V2066" i="1"/>
  <c r="V2067" i="1"/>
  <c r="V2068" i="1"/>
  <c r="V2069" i="1"/>
  <c r="V2070" i="1"/>
  <c r="V2071" i="1"/>
  <c r="V2072" i="1"/>
  <c r="V2073" i="1"/>
  <c r="V2074" i="1"/>
  <c r="V2075" i="1"/>
  <c r="V2076" i="1"/>
  <c r="V2077" i="1"/>
  <c r="V2078" i="1"/>
  <c r="V2079" i="1"/>
  <c r="V2080" i="1"/>
  <c r="V2081" i="1"/>
  <c r="V2082" i="1"/>
  <c r="V2083" i="1"/>
  <c r="V2084" i="1"/>
  <c r="V2085" i="1"/>
  <c r="V2086" i="1"/>
  <c r="V2087" i="1"/>
  <c r="V2088" i="1"/>
  <c r="V2089" i="1"/>
  <c r="V2090" i="1"/>
  <c r="V2091" i="1"/>
  <c r="V2092" i="1"/>
  <c r="V2093" i="1"/>
  <c r="V2094" i="1"/>
  <c r="V2095" i="1"/>
  <c r="V2096" i="1"/>
  <c r="V2097" i="1"/>
  <c r="V2098" i="1"/>
  <c r="V2099" i="1"/>
  <c r="V2100" i="1"/>
  <c r="V2101" i="1"/>
  <c r="V2102" i="1"/>
  <c r="V2103" i="1"/>
  <c r="V2104" i="1"/>
  <c r="V2105" i="1"/>
  <c r="V2106" i="1"/>
  <c r="V2107" i="1"/>
  <c r="V2108" i="1"/>
  <c r="V2109" i="1"/>
  <c r="V2110" i="1"/>
  <c r="V2111" i="1"/>
  <c r="V2112" i="1"/>
  <c r="V2113" i="1"/>
  <c r="V2114" i="1"/>
  <c r="V2115" i="1"/>
  <c r="V2116" i="1"/>
  <c r="V2117" i="1"/>
  <c r="V2118" i="1"/>
  <c r="V2119" i="1"/>
  <c r="V2120" i="1"/>
  <c r="V2121" i="1"/>
  <c r="V2122" i="1"/>
  <c r="V2123" i="1"/>
  <c r="V2124" i="1"/>
  <c r="V2125" i="1"/>
  <c r="V2126" i="1"/>
  <c r="V2127" i="1"/>
  <c r="V2128" i="1"/>
  <c r="V2129" i="1"/>
  <c r="V2130" i="1"/>
  <c r="V2131" i="1"/>
  <c r="V2132" i="1"/>
  <c r="V2133" i="1"/>
  <c r="V2134" i="1"/>
  <c r="V2135" i="1"/>
  <c r="V2136" i="1"/>
  <c r="V2137" i="1"/>
  <c r="V2138" i="1"/>
  <c r="V2139" i="1"/>
  <c r="V2140" i="1"/>
  <c r="V2141" i="1"/>
  <c r="V2142" i="1"/>
  <c r="V2143" i="1"/>
  <c r="V2144" i="1"/>
  <c r="V2145" i="1"/>
  <c r="V2146" i="1"/>
  <c r="V2147" i="1"/>
  <c r="V2148" i="1"/>
  <c r="V2149" i="1"/>
  <c r="V2150" i="1"/>
  <c r="V2151" i="1"/>
  <c r="V2152" i="1"/>
  <c r="V2153" i="1"/>
  <c r="V2154" i="1"/>
  <c r="V2155" i="1"/>
  <c r="V2156" i="1"/>
  <c r="V2157" i="1"/>
  <c r="V2158" i="1"/>
  <c r="V2159" i="1"/>
  <c r="V2160" i="1"/>
  <c r="V2161" i="1"/>
  <c r="V2162" i="1"/>
  <c r="V2163" i="1"/>
  <c r="V2164" i="1"/>
  <c r="V2165" i="1"/>
  <c r="V2166" i="1"/>
  <c r="V2167" i="1"/>
  <c r="V2168" i="1"/>
  <c r="V2169" i="1"/>
  <c r="V2170" i="1"/>
  <c r="V2171" i="1"/>
  <c r="V2172" i="1"/>
  <c r="V2173" i="1"/>
  <c r="V2174" i="1"/>
  <c r="V2175" i="1"/>
  <c r="V2176" i="1"/>
  <c r="V2177" i="1"/>
  <c r="V2178" i="1"/>
  <c r="V2179" i="1"/>
  <c r="V2180" i="1"/>
  <c r="V2181" i="1"/>
  <c r="V2182" i="1"/>
  <c r="V2183" i="1"/>
  <c r="V2184" i="1"/>
  <c r="V2185" i="1"/>
  <c r="V2186" i="1"/>
  <c r="V2187" i="1"/>
  <c r="V2188" i="1"/>
  <c r="V2189" i="1"/>
  <c r="V2190" i="1"/>
  <c r="V2191" i="1"/>
  <c r="V2192" i="1"/>
  <c r="V2193" i="1"/>
  <c r="V2194" i="1"/>
  <c r="V2195" i="1"/>
  <c r="V2196" i="1"/>
  <c r="V2197" i="1"/>
  <c r="V2198" i="1"/>
  <c r="V2199" i="1"/>
  <c r="V2200" i="1"/>
  <c r="V2201" i="1"/>
  <c r="V2202" i="1"/>
  <c r="V2203" i="1"/>
  <c r="V2204" i="1"/>
  <c r="V2205" i="1"/>
  <c r="V2206" i="1"/>
  <c r="V2207" i="1"/>
  <c r="V2208" i="1"/>
  <c r="V2209" i="1"/>
  <c r="V2210" i="1"/>
  <c r="V2211" i="1"/>
  <c r="V2212" i="1"/>
  <c r="V2213" i="1"/>
  <c r="V2214" i="1"/>
  <c r="V2215" i="1"/>
  <c r="V2216" i="1"/>
  <c r="V2217" i="1"/>
  <c r="V2218" i="1"/>
  <c r="V2219" i="1"/>
  <c r="V2220" i="1"/>
  <c r="V2221" i="1"/>
  <c r="V2222" i="1"/>
  <c r="V2223" i="1"/>
  <c r="V2224" i="1"/>
  <c r="V2225" i="1"/>
  <c r="V2226" i="1"/>
  <c r="V2227" i="1"/>
  <c r="V2228" i="1"/>
  <c r="V2229" i="1"/>
  <c r="V2230" i="1"/>
  <c r="V2231" i="1"/>
  <c r="V2232" i="1"/>
  <c r="V2233" i="1"/>
  <c r="V2234" i="1"/>
  <c r="V2235" i="1"/>
  <c r="V2236" i="1"/>
  <c r="V2237" i="1"/>
  <c r="V2238" i="1"/>
  <c r="V2239" i="1"/>
  <c r="V2240" i="1"/>
  <c r="V2241" i="1"/>
  <c r="V2242" i="1"/>
  <c r="V2243" i="1"/>
  <c r="V2244" i="1"/>
  <c r="V2245" i="1"/>
  <c r="V2246" i="1"/>
  <c r="V2247" i="1"/>
  <c r="V2248" i="1"/>
  <c r="V2249" i="1"/>
  <c r="V2250" i="1"/>
  <c r="V2251" i="1"/>
  <c r="V2252" i="1"/>
  <c r="V2253" i="1"/>
  <c r="V2254" i="1"/>
  <c r="V2255" i="1"/>
  <c r="V2256" i="1"/>
  <c r="V2257" i="1"/>
  <c r="V2258" i="1"/>
  <c r="V2259" i="1"/>
  <c r="V2260" i="1"/>
  <c r="V2261" i="1"/>
  <c r="V2262" i="1"/>
  <c r="V2263" i="1"/>
  <c r="V2264" i="1"/>
  <c r="C23" i="4" l="1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16" i="4"/>
  <c r="C17" i="4"/>
  <c r="C18" i="4"/>
  <c r="C19" i="4"/>
  <c r="C20" i="4"/>
  <c r="C21" i="4"/>
  <c r="C22" i="4"/>
  <c r="V4" i="1" l="1"/>
  <c r="AE16" i="4" l="1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B16" i="4" l="1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G6" i="4"/>
  <c r="AC200" i="4" l="1"/>
  <c r="D200" i="4"/>
  <c r="A200" i="4" s="1"/>
  <c r="AC199" i="4"/>
  <c r="AA199" i="4" s="1"/>
  <c r="D199" i="4"/>
  <c r="A199" i="4" s="1"/>
  <c r="AC198" i="4"/>
  <c r="D198" i="4"/>
  <c r="AC197" i="4"/>
  <c r="AA197" i="4" s="1"/>
  <c r="D197" i="4"/>
  <c r="AC196" i="4"/>
  <c r="D196" i="4"/>
  <c r="AC195" i="4"/>
  <c r="AA195" i="4" s="1"/>
  <c r="D195" i="4"/>
  <c r="AC194" i="4"/>
  <c r="D194" i="4"/>
  <c r="AC193" i="4"/>
  <c r="AA193" i="4" s="1"/>
  <c r="D193" i="4"/>
  <c r="AC192" i="4"/>
  <c r="D192" i="4"/>
  <c r="AC191" i="4"/>
  <c r="AA191" i="4" s="1"/>
  <c r="D191" i="4"/>
  <c r="AC190" i="4"/>
  <c r="D190" i="4"/>
  <c r="AC189" i="4"/>
  <c r="AA189" i="4" s="1"/>
  <c r="D189" i="4"/>
  <c r="AC188" i="4"/>
  <c r="D188" i="4"/>
  <c r="AC187" i="4"/>
  <c r="AA187" i="4" s="1"/>
  <c r="D187" i="4"/>
  <c r="AC186" i="4"/>
  <c r="D186" i="4"/>
  <c r="AC185" i="4"/>
  <c r="AA185" i="4" s="1"/>
  <c r="D185" i="4"/>
  <c r="AC184" i="4"/>
  <c r="D184" i="4"/>
  <c r="AC183" i="4"/>
  <c r="AA183" i="4" s="1"/>
  <c r="D183" i="4"/>
  <c r="A183" i="4" s="1"/>
  <c r="AC182" i="4"/>
  <c r="D182" i="4"/>
  <c r="A182" i="4" s="1"/>
  <c r="AC181" i="4"/>
  <c r="AA181" i="4" s="1"/>
  <c r="D181" i="4"/>
  <c r="AC180" i="4"/>
  <c r="D180" i="4"/>
  <c r="A180" i="4" s="1"/>
  <c r="AC179" i="4"/>
  <c r="AA179" i="4" s="1"/>
  <c r="D179" i="4"/>
  <c r="AC178" i="4"/>
  <c r="D178" i="4"/>
  <c r="A178" i="4" s="1"/>
  <c r="AC177" i="4"/>
  <c r="AA177" i="4" s="1"/>
  <c r="D177" i="4"/>
  <c r="AC176" i="4"/>
  <c r="D176" i="4"/>
  <c r="A176" i="4" s="1"/>
  <c r="AC175" i="4"/>
  <c r="AA175" i="4" s="1"/>
  <c r="D175" i="4"/>
  <c r="A175" i="4" s="1"/>
  <c r="AC174" i="4"/>
  <c r="D174" i="4"/>
  <c r="AC173" i="4"/>
  <c r="AA173" i="4" s="1"/>
  <c r="D173" i="4"/>
  <c r="A173" i="4" s="1"/>
  <c r="AC172" i="4"/>
  <c r="D172" i="4"/>
  <c r="AC171" i="4"/>
  <c r="AA171" i="4" s="1"/>
  <c r="D171" i="4"/>
  <c r="A171" i="4" s="1"/>
  <c r="AC170" i="4"/>
  <c r="D170" i="4"/>
  <c r="AC169" i="4"/>
  <c r="AA169" i="4" s="1"/>
  <c r="D169" i="4"/>
  <c r="A169" i="4" s="1"/>
  <c r="AC168" i="4"/>
  <c r="D168" i="4"/>
  <c r="AC167" i="4"/>
  <c r="AA167" i="4" s="1"/>
  <c r="D167" i="4"/>
  <c r="A167" i="4" s="1"/>
  <c r="AC166" i="4"/>
  <c r="D166" i="4"/>
  <c r="AC165" i="4"/>
  <c r="AA165" i="4" s="1"/>
  <c r="D165" i="4"/>
  <c r="AC164" i="4"/>
  <c r="D164" i="4"/>
  <c r="AC163" i="4"/>
  <c r="AA163" i="4" s="1"/>
  <c r="D163" i="4"/>
  <c r="AC162" i="4"/>
  <c r="D162" i="4"/>
  <c r="AC161" i="4"/>
  <c r="AA161" i="4" s="1"/>
  <c r="D161" i="4"/>
  <c r="AC160" i="4"/>
  <c r="D160" i="4"/>
  <c r="AC159" i="4"/>
  <c r="AA159" i="4" s="1"/>
  <c r="D159" i="4"/>
  <c r="A159" i="4" s="1"/>
  <c r="AC158" i="4"/>
  <c r="D158" i="4"/>
  <c r="AC157" i="4"/>
  <c r="AA157" i="4" s="1"/>
  <c r="D157" i="4"/>
  <c r="A157" i="4" s="1"/>
  <c r="AC156" i="4"/>
  <c r="D156" i="4"/>
  <c r="AC155" i="4"/>
  <c r="AA155" i="4" s="1"/>
  <c r="D155" i="4"/>
  <c r="A155" i="4" s="1"/>
  <c r="AC154" i="4"/>
  <c r="D154" i="4"/>
  <c r="AC153" i="4"/>
  <c r="AA153" i="4" s="1"/>
  <c r="D153" i="4"/>
  <c r="A153" i="4" s="1"/>
  <c r="AC152" i="4"/>
  <c r="D152" i="4"/>
  <c r="A152" i="4" s="1"/>
  <c r="AC151" i="4"/>
  <c r="AA151" i="4" s="1"/>
  <c r="D151" i="4"/>
  <c r="A151" i="4" s="1"/>
  <c r="AC150" i="4"/>
  <c r="D150" i="4"/>
  <c r="AC149" i="4"/>
  <c r="AA149" i="4" s="1"/>
  <c r="D149" i="4"/>
  <c r="AC148" i="4"/>
  <c r="D148" i="4"/>
  <c r="AC147" i="4"/>
  <c r="AA147" i="4" s="1"/>
  <c r="D147" i="4"/>
  <c r="AC146" i="4"/>
  <c r="D146" i="4"/>
  <c r="AC145" i="4"/>
  <c r="AA145" i="4" s="1"/>
  <c r="D145" i="4"/>
  <c r="AC144" i="4"/>
  <c r="D144" i="4"/>
  <c r="AC143" i="4"/>
  <c r="AA143" i="4" s="1"/>
  <c r="D143" i="4"/>
  <c r="A143" i="4" s="1"/>
  <c r="AC142" i="4"/>
  <c r="D142" i="4"/>
  <c r="AC141" i="4"/>
  <c r="AA141" i="4" s="1"/>
  <c r="D141" i="4"/>
  <c r="A141" i="4" s="1"/>
  <c r="AC140" i="4"/>
  <c r="D140" i="4"/>
  <c r="AC139" i="4"/>
  <c r="AA139" i="4" s="1"/>
  <c r="D139" i="4"/>
  <c r="A139" i="4" s="1"/>
  <c r="AC138" i="4"/>
  <c r="D138" i="4"/>
  <c r="AC137" i="4"/>
  <c r="AA137" i="4" s="1"/>
  <c r="D137" i="4"/>
  <c r="A137" i="4" s="1"/>
  <c r="AC136" i="4"/>
  <c r="D136" i="4"/>
  <c r="AC135" i="4"/>
  <c r="AA135" i="4" s="1"/>
  <c r="D135" i="4"/>
  <c r="A135" i="4" s="1"/>
  <c r="AC134" i="4"/>
  <c r="D134" i="4"/>
  <c r="A134" i="4" s="1"/>
  <c r="AC133" i="4"/>
  <c r="AA133" i="4" s="1"/>
  <c r="D133" i="4"/>
  <c r="AC132" i="4"/>
  <c r="D132" i="4"/>
  <c r="A132" i="4" s="1"/>
  <c r="AC131" i="4"/>
  <c r="AA131" i="4" s="1"/>
  <c r="D131" i="4"/>
  <c r="AC130" i="4"/>
  <c r="D130" i="4"/>
  <c r="A130" i="4" s="1"/>
  <c r="AC129" i="4"/>
  <c r="AA129" i="4" s="1"/>
  <c r="D129" i="4"/>
  <c r="AC128" i="4"/>
  <c r="D128" i="4"/>
  <c r="A128" i="4" s="1"/>
  <c r="AC127" i="4"/>
  <c r="AA127" i="4" s="1"/>
  <c r="D127" i="4"/>
  <c r="A127" i="4" s="1"/>
  <c r="AC126" i="4"/>
  <c r="D126" i="4"/>
  <c r="AC125" i="4"/>
  <c r="AA125" i="4" s="1"/>
  <c r="D125" i="4"/>
  <c r="A125" i="4" s="1"/>
  <c r="AC124" i="4"/>
  <c r="D124" i="4"/>
  <c r="AC123" i="4"/>
  <c r="AA123" i="4" s="1"/>
  <c r="D123" i="4"/>
  <c r="A123" i="4" s="1"/>
  <c r="AC122" i="4"/>
  <c r="D122" i="4"/>
  <c r="AC121" i="4"/>
  <c r="AA121" i="4" s="1"/>
  <c r="D121" i="4"/>
  <c r="AC120" i="4"/>
  <c r="D120" i="4"/>
  <c r="AC119" i="4"/>
  <c r="AA119" i="4" s="1"/>
  <c r="D119" i="4"/>
  <c r="A119" i="4" s="1"/>
  <c r="AC118" i="4"/>
  <c r="D118" i="4"/>
  <c r="A118" i="4" s="1"/>
  <c r="AC117" i="4"/>
  <c r="AA117" i="4" s="1"/>
  <c r="D117" i="4"/>
  <c r="AC116" i="4"/>
  <c r="D116" i="4"/>
  <c r="AC115" i="4"/>
  <c r="AA115" i="4" s="1"/>
  <c r="D115" i="4"/>
  <c r="AC114" i="4"/>
  <c r="D114" i="4"/>
  <c r="AC113" i="4"/>
  <c r="AA113" i="4" s="1"/>
  <c r="D113" i="4"/>
  <c r="AC112" i="4"/>
  <c r="D112" i="4"/>
  <c r="AC111" i="4"/>
  <c r="AA111" i="4" s="1"/>
  <c r="D111" i="4"/>
  <c r="AC110" i="4"/>
  <c r="D110" i="4"/>
  <c r="A110" i="4" s="1"/>
  <c r="AC109" i="4"/>
  <c r="AA109" i="4" s="1"/>
  <c r="D109" i="4"/>
  <c r="AC108" i="4"/>
  <c r="D108" i="4"/>
  <c r="A108" i="4" s="1"/>
  <c r="AC107" i="4"/>
  <c r="AA107" i="4" s="1"/>
  <c r="D107" i="4"/>
  <c r="A107" i="4" s="1"/>
  <c r="AC106" i="4"/>
  <c r="D106" i="4"/>
  <c r="AC105" i="4"/>
  <c r="AA105" i="4" s="1"/>
  <c r="D105" i="4"/>
  <c r="A105" i="4" s="1"/>
  <c r="AC104" i="4"/>
  <c r="D104" i="4"/>
  <c r="AC103" i="4"/>
  <c r="AA103" i="4" s="1"/>
  <c r="D103" i="4"/>
  <c r="A103" i="4" s="1"/>
  <c r="AC102" i="4"/>
  <c r="D102" i="4"/>
  <c r="AC101" i="4"/>
  <c r="AA101" i="4" s="1"/>
  <c r="D101" i="4"/>
  <c r="A101" i="4" s="1"/>
  <c r="AC100" i="4"/>
  <c r="D100" i="4"/>
  <c r="A100" i="4" s="1"/>
  <c r="AC99" i="4"/>
  <c r="AA99" i="4" s="1"/>
  <c r="D99" i="4"/>
  <c r="AC98" i="4"/>
  <c r="D98" i="4"/>
  <c r="A98" i="4" s="1"/>
  <c r="AC97" i="4"/>
  <c r="AA97" i="4" s="1"/>
  <c r="D97" i="4"/>
  <c r="AC96" i="4"/>
  <c r="D96" i="4"/>
  <c r="A96" i="4" s="1"/>
  <c r="AC95" i="4"/>
  <c r="AA95" i="4" s="1"/>
  <c r="D95" i="4"/>
  <c r="AC94" i="4"/>
  <c r="D94" i="4"/>
  <c r="AC93" i="4"/>
  <c r="AA93" i="4" s="1"/>
  <c r="D93" i="4"/>
  <c r="A93" i="4" s="1"/>
  <c r="AC92" i="4"/>
  <c r="D92" i="4"/>
  <c r="AC91" i="4"/>
  <c r="AA91" i="4" s="1"/>
  <c r="D91" i="4"/>
  <c r="A91" i="4" s="1"/>
  <c r="AC90" i="4"/>
  <c r="D90" i="4"/>
  <c r="AC89" i="4"/>
  <c r="AA89" i="4" s="1"/>
  <c r="D89" i="4"/>
  <c r="A89" i="4" s="1"/>
  <c r="AC88" i="4"/>
  <c r="D88" i="4"/>
  <c r="AC87" i="4"/>
  <c r="AA87" i="4" s="1"/>
  <c r="D87" i="4"/>
  <c r="A87" i="4" s="1"/>
  <c r="AC86" i="4"/>
  <c r="D86" i="4"/>
  <c r="AC85" i="4"/>
  <c r="AA85" i="4" s="1"/>
  <c r="D85" i="4"/>
  <c r="A85" i="4" s="1"/>
  <c r="AC84" i="4"/>
  <c r="D84" i="4"/>
  <c r="AC83" i="4"/>
  <c r="AA83" i="4" s="1"/>
  <c r="D83" i="4"/>
  <c r="AC82" i="4"/>
  <c r="D82" i="4"/>
  <c r="AC81" i="4"/>
  <c r="AA81" i="4" s="1"/>
  <c r="D81" i="4"/>
  <c r="AC80" i="4"/>
  <c r="D80" i="4"/>
  <c r="AA82" i="4" l="1"/>
  <c r="AA86" i="4"/>
  <c r="AA90" i="4"/>
  <c r="AA94" i="4"/>
  <c r="AA98" i="4"/>
  <c r="AA102" i="4"/>
  <c r="AA106" i="4"/>
  <c r="AA110" i="4"/>
  <c r="AA114" i="4"/>
  <c r="AA118" i="4"/>
  <c r="AA122" i="4"/>
  <c r="AA126" i="4"/>
  <c r="AA130" i="4"/>
  <c r="AA134" i="4"/>
  <c r="AA138" i="4"/>
  <c r="AA142" i="4"/>
  <c r="AA146" i="4"/>
  <c r="AA150" i="4"/>
  <c r="AA154" i="4"/>
  <c r="AA158" i="4"/>
  <c r="AA162" i="4"/>
  <c r="AA166" i="4"/>
  <c r="AA170" i="4"/>
  <c r="AA174" i="4"/>
  <c r="AA178" i="4"/>
  <c r="AA182" i="4"/>
  <c r="AA186" i="4"/>
  <c r="AA190" i="4"/>
  <c r="AA194" i="4"/>
  <c r="AA198" i="4"/>
  <c r="AA80" i="4"/>
  <c r="AA84" i="4"/>
  <c r="AA88" i="4"/>
  <c r="AA92" i="4"/>
  <c r="AA96" i="4"/>
  <c r="AA100" i="4"/>
  <c r="AA104" i="4"/>
  <c r="AA108" i="4"/>
  <c r="AA112" i="4"/>
  <c r="AA116" i="4"/>
  <c r="AA120" i="4"/>
  <c r="AA124" i="4"/>
  <c r="AA128" i="4"/>
  <c r="AA132" i="4"/>
  <c r="AA136" i="4"/>
  <c r="AA140" i="4"/>
  <c r="AA144" i="4"/>
  <c r="AA148" i="4"/>
  <c r="AA152" i="4"/>
  <c r="AA156" i="4"/>
  <c r="AA160" i="4"/>
  <c r="AA164" i="4"/>
  <c r="AA168" i="4"/>
  <c r="AA172" i="4"/>
  <c r="AA176" i="4"/>
  <c r="AA180" i="4"/>
  <c r="AA184" i="4"/>
  <c r="AA188" i="4"/>
  <c r="AA192" i="4"/>
  <c r="AA196" i="4"/>
  <c r="AA200" i="4"/>
  <c r="A168" i="4"/>
  <c r="A80" i="4"/>
  <c r="A82" i="4"/>
  <c r="A84" i="4"/>
  <c r="A92" i="4"/>
  <c r="A109" i="4"/>
  <c r="A144" i="4"/>
  <c r="A146" i="4"/>
  <c r="A148" i="4"/>
  <c r="A150" i="4"/>
  <c r="A160" i="4"/>
  <c r="A162" i="4"/>
  <c r="A164" i="4"/>
  <c r="A166" i="4"/>
  <c r="A94" i="4"/>
  <c r="A121" i="4"/>
  <c r="A192" i="4"/>
  <c r="A194" i="4"/>
  <c r="A196" i="4"/>
  <c r="A198" i="4"/>
  <c r="A185" i="4"/>
  <c r="A187" i="4"/>
  <c r="A189" i="4"/>
  <c r="A191" i="4"/>
  <c r="A120" i="4"/>
  <c r="A184" i="4"/>
  <c r="A136" i="4"/>
  <c r="A88" i="4"/>
  <c r="A95" i="4"/>
  <c r="A97" i="4"/>
  <c r="A99" i="4"/>
  <c r="A81" i="4"/>
  <c r="A83" i="4"/>
  <c r="A86" i="4"/>
  <c r="A90" i="4"/>
  <c r="A102" i="4"/>
  <c r="A104" i="4"/>
  <c r="A106" i="4"/>
  <c r="A111" i="4"/>
  <c r="A117" i="4"/>
  <c r="A122" i="4"/>
  <c r="A124" i="4"/>
  <c r="A126" i="4"/>
  <c r="A129" i="4"/>
  <c r="A131" i="4"/>
  <c r="A133" i="4"/>
  <c r="A138" i="4"/>
  <c r="A140" i="4"/>
  <c r="A142" i="4"/>
  <c r="A145" i="4"/>
  <c r="A147" i="4"/>
  <c r="A149" i="4"/>
  <c r="A154" i="4"/>
  <c r="A156" i="4"/>
  <c r="A158" i="4"/>
  <c r="A161" i="4"/>
  <c r="A163" i="4"/>
  <c r="A165" i="4"/>
  <c r="A170" i="4"/>
  <c r="A172" i="4"/>
  <c r="A174" i="4"/>
  <c r="A177" i="4"/>
  <c r="A179" i="4"/>
  <c r="A181" i="4"/>
  <c r="A186" i="4"/>
  <c r="A188" i="4"/>
  <c r="A190" i="4"/>
  <c r="A193" i="4"/>
  <c r="A195" i="4"/>
  <c r="A197" i="4"/>
  <c r="A112" i="4"/>
  <c r="A114" i="4"/>
  <c r="A116" i="4"/>
  <c r="A113" i="4"/>
  <c r="A115" i="4"/>
  <c r="AC79" i="4"/>
  <c r="D79" i="4"/>
  <c r="AC78" i="4"/>
  <c r="AA78" i="4" s="1"/>
  <c r="D78" i="4"/>
  <c r="AC73" i="4"/>
  <c r="D73" i="4"/>
  <c r="AC72" i="4"/>
  <c r="AA72" i="4" s="1"/>
  <c r="D72" i="4"/>
  <c r="AC71" i="4"/>
  <c r="D71" i="4"/>
  <c r="AC70" i="4"/>
  <c r="AA70" i="4" s="1"/>
  <c r="D70" i="4"/>
  <c r="AC201" i="4"/>
  <c r="D201" i="4"/>
  <c r="AC77" i="4"/>
  <c r="AA77" i="4" s="1"/>
  <c r="D77" i="4"/>
  <c r="AC76" i="4"/>
  <c r="D76" i="4"/>
  <c r="AC75" i="4"/>
  <c r="AA75" i="4" s="1"/>
  <c r="D75" i="4"/>
  <c r="AC74" i="4"/>
  <c r="D74" i="4"/>
  <c r="AC69" i="4"/>
  <c r="AA69" i="4" s="1"/>
  <c r="D69" i="4"/>
  <c r="AC68" i="4"/>
  <c r="D68" i="4"/>
  <c r="AC67" i="4"/>
  <c r="AA67" i="4" s="1"/>
  <c r="D67" i="4"/>
  <c r="AC66" i="4"/>
  <c r="D66" i="4"/>
  <c r="AC65" i="4"/>
  <c r="AA65" i="4" s="1"/>
  <c r="D65" i="4"/>
  <c r="AC64" i="4"/>
  <c r="D64" i="4"/>
  <c r="AC63" i="4"/>
  <c r="AA63" i="4" s="1"/>
  <c r="D63" i="4"/>
  <c r="AC62" i="4"/>
  <c r="D62" i="4"/>
  <c r="AC61" i="4"/>
  <c r="AA61" i="4" s="1"/>
  <c r="D61" i="4"/>
  <c r="AC60" i="4"/>
  <c r="D60" i="4"/>
  <c r="AC59" i="4"/>
  <c r="AA59" i="4" s="1"/>
  <c r="D59" i="4"/>
  <c r="AC58" i="4"/>
  <c r="D58" i="4"/>
  <c r="AC57" i="4"/>
  <c r="AA57" i="4" s="1"/>
  <c r="D57" i="4"/>
  <c r="AC56" i="4"/>
  <c r="D56" i="4"/>
  <c r="AC55" i="4"/>
  <c r="AA55" i="4" s="1"/>
  <c r="D55" i="4"/>
  <c r="AC54" i="4"/>
  <c r="D54" i="4"/>
  <c r="AC53" i="4"/>
  <c r="AA53" i="4" s="1"/>
  <c r="D53" i="4"/>
  <c r="AC52" i="4"/>
  <c r="D52" i="4"/>
  <c r="AC51" i="4"/>
  <c r="AA51" i="4" s="1"/>
  <c r="D51" i="4"/>
  <c r="AC50" i="4"/>
  <c r="D50" i="4"/>
  <c r="AC49" i="4"/>
  <c r="AA49" i="4" s="1"/>
  <c r="D49" i="4"/>
  <c r="AC48" i="4"/>
  <c r="D48" i="4"/>
  <c r="AC47" i="4"/>
  <c r="AA47" i="4" s="1"/>
  <c r="D47" i="4"/>
  <c r="AC46" i="4"/>
  <c r="D46" i="4"/>
  <c r="AC45" i="4"/>
  <c r="AA45" i="4" s="1"/>
  <c r="D45" i="4"/>
  <c r="AC44" i="4"/>
  <c r="D44" i="4"/>
  <c r="AC43" i="4"/>
  <c r="AA43" i="4" s="1"/>
  <c r="D43" i="4"/>
  <c r="AC42" i="4"/>
  <c r="D42" i="4"/>
  <c r="AC41" i="4"/>
  <c r="AA41" i="4" s="1"/>
  <c r="D41" i="4"/>
  <c r="AC40" i="4"/>
  <c r="D40" i="4"/>
  <c r="AC39" i="4"/>
  <c r="AA39" i="4" s="1"/>
  <c r="D39" i="4"/>
  <c r="AC38" i="4"/>
  <c r="D38" i="4"/>
  <c r="AC37" i="4"/>
  <c r="D37" i="4"/>
  <c r="AC36" i="4"/>
  <c r="D36" i="4"/>
  <c r="AC35" i="4"/>
  <c r="AA35" i="4" s="1"/>
  <c r="D35" i="4"/>
  <c r="AC34" i="4"/>
  <c r="D34" i="4"/>
  <c r="AC33" i="4"/>
  <c r="AA33" i="4" s="1"/>
  <c r="D33" i="4"/>
  <c r="AC32" i="4"/>
  <c r="D32" i="4"/>
  <c r="AC31" i="4"/>
  <c r="AA31" i="4" s="1"/>
  <c r="D31" i="4"/>
  <c r="AC30" i="4"/>
  <c r="D30" i="4"/>
  <c r="AC29" i="4"/>
  <c r="AA29" i="4" s="1"/>
  <c r="D29" i="4"/>
  <c r="AC28" i="4"/>
  <c r="D28" i="4"/>
  <c r="AC27" i="4"/>
  <c r="AA27" i="4" s="1"/>
  <c r="D27" i="4"/>
  <c r="AC26" i="4"/>
  <c r="D26" i="4"/>
  <c r="AC25" i="4"/>
  <c r="AA25" i="4" s="1"/>
  <c r="D25" i="4"/>
  <c r="AA28" i="4" l="1"/>
  <c r="AA32" i="4"/>
  <c r="AA36" i="4"/>
  <c r="AA37" i="4"/>
  <c r="AA40" i="4"/>
  <c r="AA44" i="4"/>
  <c r="AA48" i="4"/>
  <c r="AA52" i="4"/>
  <c r="AA56" i="4"/>
  <c r="AA60" i="4"/>
  <c r="AA64" i="4"/>
  <c r="AA68" i="4"/>
  <c r="AA76" i="4"/>
  <c r="AA71" i="4"/>
  <c r="AA79" i="4"/>
  <c r="AA26" i="4"/>
  <c r="AA30" i="4"/>
  <c r="AA34" i="4"/>
  <c r="AA38" i="4"/>
  <c r="AA42" i="4"/>
  <c r="AA46" i="4"/>
  <c r="AA50" i="4"/>
  <c r="AA54" i="4"/>
  <c r="AA58" i="4"/>
  <c r="AA62" i="4"/>
  <c r="AA66" i="4"/>
  <c r="AA74" i="4"/>
  <c r="AA201" i="4"/>
  <c r="AA73" i="4"/>
  <c r="A70" i="4"/>
  <c r="A78" i="4"/>
  <c r="A79" i="4"/>
  <c r="A40" i="4"/>
  <c r="A65" i="4"/>
  <c r="A66" i="4"/>
  <c r="A72" i="4"/>
  <c r="A73" i="4"/>
  <c r="A25" i="4"/>
  <c r="A26" i="4"/>
  <c r="A47" i="4"/>
  <c r="A48" i="4"/>
  <c r="A49" i="4"/>
  <c r="A50" i="4"/>
  <c r="A75" i="4"/>
  <c r="A71" i="4"/>
  <c r="A38" i="4"/>
  <c r="A43" i="4"/>
  <c r="A44" i="4"/>
  <c r="A45" i="4"/>
  <c r="A53" i="4"/>
  <c r="A54" i="4"/>
  <c r="A55" i="4"/>
  <c r="A56" i="4"/>
  <c r="A57" i="4"/>
  <c r="A58" i="4"/>
  <c r="A68" i="4"/>
  <c r="A69" i="4"/>
  <c r="A77" i="4"/>
  <c r="A27" i="4"/>
  <c r="A28" i="4"/>
  <c r="A29" i="4"/>
  <c r="A30" i="4"/>
  <c r="A31" i="4"/>
  <c r="A32" i="4"/>
  <c r="A33" i="4"/>
  <c r="A34" i="4"/>
  <c r="A35" i="4"/>
  <c r="A36" i="4"/>
  <c r="A37" i="4"/>
  <c r="A39" i="4"/>
  <c r="A41" i="4"/>
  <c r="A42" i="4"/>
  <c r="A46" i="4"/>
  <c r="A51" i="4"/>
  <c r="A52" i="4"/>
  <c r="A59" i="4"/>
  <c r="A60" i="4"/>
  <c r="A61" i="4"/>
  <c r="A62" i="4"/>
  <c r="A63" i="4"/>
  <c r="A64" i="4"/>
  <c r="A67" i="4"/>
  <c r="A74" i="4"/>
  <c r="A76" i="4"/>
  <c r="A201" i="4"/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AC16" i="4" l="1"/>
  <c r="AC17" i="4"/>
  <c r="AC18" i="4"/>
  <c r="AC19" i="4"/>
  <c r="AC20" i="4"/>
  <c r="AC21" i="4"/>
  <c r="AC22" i="4"/>
  <c r="AC23" i="4"/>
  <c r="AC24" i="4"/>
  <c r="AC202" i="4"/>
  <c r="AA202" i="4" s="1"/>
  <c r="AA23" i="4" l="1"/>
  <c r="AA19" i="4"/>
  <c r="AA22" i="4"/>
  <c r="AA18" i="4"/>
  <c r="AA21" i="4"/>
  <c r="AA17" i="4"/>
  <c r="AA24" i="4"/>
  <c r="AA20" i="4"/>
  <c r="AA16" i="4"/>
  <c r="E4" i="4"/>
  <c r="D23" i="4"/>
  <c r="D24" i="4"/>
  <c r="D22" i="4"/>
  <c r="D16" i="4"/>
  <c r="D17" i="4"/>
  <c r="D18" i="4"/>
  <c r="D19" i="4"/>
  <c r="D20" i="4"/>
  <c r="D21" i="4"/>
  <c r="D202" i="4"/>
  <c r="A202" i="4" l="1"/>
  <c r="A21" i="4"/>
  <c r="A19" i="4"/>
  <c r="A20" i="4"/>
  <c r="A18" i="4"/>
  <c r="A16" i="4"/>
  <c r="A22" i="4"/>
  <c r="A24" i="4"/>
  <c r="A23" i="4"/>
  <c r="A17" i="4"/>
</calcChain>
</file>

<file path=xl/comments1.xml><?xml version="1.0" encoding="utf-8"?>
<comments xmlns="http://schemas.openxmlformats.org/spreadsheetml/2006/main">
  <authors>
    <author>Ayesha</author>
    <author>Joanna Baber</author>
  </authors>
  <commentList>
    <comment ref="V3" authorId="0">
      <text>
        <r>
          <rPr>
            <sz val="9"/>
            <color indexed="81"/>
            <rFont val="Tahoma"/>
            <family val="2"/>
          </rPr>
          <t xml:space="preserve">Enter total EFTS sought by your organisation (across all qualifications)
</t>
        </r>
      </text>
    </comment>
    <comment ref="E7" authorId="0">
      <text>
        <r>
          <rPr>
            <sz val="9"/>
            <color indexed="81"/>
            <rFont val="Tahoma"/>
            <family val="2"/>
          </rPr>
          <t xml:space="preserve">Select a qualification code from drop down list.
See Appendix Two of the Request for Funding Applications document for details on the qualifications available.
If you believe a qualification is missing, please email SAC3-4Competitivepilot@tec.govt.nz by Friday 1 July 2016.
If the qualification proposed is a local qualification, please note the relevant National certificate code in the column "Qualification with the relevant delivery history"
</t>
        </r>
      </text>
    </comment>
    <comment ref="M7" authorId="1">
      <text>
        <r>
          <rPr>
            <sz val="9"/>
            <color indexed="81"/>
            <rFont val="Tahoma"/>
            <family val="2"/>
          </rPr>
          <t xml:space="preserve">Indicate whether your TEO will be delivering this qualification for the first time in 2017 and require NZQA approval
</t>
        </r>
      </text>
    </comment>
    <comment ref="N7" authorId="1">
      <text>
        <r>
          <rPr>
            <sz val="9"/>
            <color indexed="81"/>
            <rFont val="Tahoma"/>
            <family val="2"/>
          </rPr>
          <t>For NZ quals, indicate the local or national qualification that the NZ qual replaced on the NZQA, where your TEO has delivered that qualification previously.</t>
        </r>
      </text>
    </comment>
    <comment ref="O7" authorId="1">
      <text>
        <r>
          <rPr>
            <sz val="9"/>
            <color indexed="81"/>
            <rFont val="Tahoma"/>
            <family val="2"/>
          </rPr>
          <t>Indicate whether the qualification is to be delivered in a prison or correctional facility managed by Corrections</t>
        </r>
      </text>
    </comment>
    <comment ref="P7" authorId="1">
      <text>
        <r>
          <rPr>
            <sz val="9"/>
            <color indexed="81"/>
            <rFont val="Tahoma"/>
            <family val="2"/>
          </rPr>
          <t>Indicate whether you are proposing extramural delivery</t>
        </r>
      </text>
    </comment>
    <comment ref="R7" authorId="0">
      <text>
        <r>
          <rPr>
            <sz val="9"/>
            <color indexed="81"/>
            <rFont val="Tahoma"/>
            <family val="2"/>
          </rPr>
          <t>Select the delivery site from the drop down list. The drop down list will only be available once you have selected your EDUMIS number</t>
        </r>
      </text>
    </comment>
    <comment ref="S7" authorId="0">
      <text>
        <r>
          <rPr>
            <sz val="9"/>
            <color indexed="81"/>
            <rFont val="Tahoma"/>
            <family val="2"/>
          </rPr>
          <t>Select the Territorial Local Authority (TLA) from the drop down list</t>
        </r>
      </text>
    </comment>
    <comment ref="T7" authorId="0">
      <text>
        <r>
          <rPr>
            <sz val="9"/>
            <color indexed="81"/>
            <rFont val="Tahoma"/>
            <family val="2"/>
          </rPr>
          <t>Select the region from the drop down list</t>
        </r>
      </text>
    </comment>
    <comment ref="U7" authorId="0">
      <text>
        <r>
          <rPr>
            <sz val="9"/>
            <color indexed="81"/>
            <rFont val="Tahoma"/>
            <family val="2"/>
          </rPr>
          <t>State the minimum number of EFTS you are able to viably deliver for each qualification per year</t>
        </r>
      </text>
    </comment>
    <comment ref="V7" authorId="0">
      <text>
        <r>
          <rPr>
            <sz val="9"/>
            <color indexed="81"/>
            <rFont val="Tahoma"/>
            <family val="2"/>
          </rPr>
          <t>State the number of EFTS you propose to deliver for each qualification per year (i.e. in each of 2017 and 2018)</t>
        </r>
      </text>
    </comment>
    <comment ref="W7" authorId="0">
      <text>
        <r>
          <rPr>
            <sz val="9"/>
            <color indexed="81"/>
            <rFont val="Tahoma"/>
            <family val="2"/>
          </rPr>
          <t>Enter the price per EFTS in whole dollars only (GST exclusive). 
You must not enter a different Price per EFTS for the same qualification (e.g. where the same qualification is listed for different delivery sites) unless it is a different strand within the qualification comprising a different course mix.</t>
        </r>
      </text>
    </comment>
    <comment ref="AA7" authorId="0">
      <text>
        <r>
          <rPr>
            <sz val="9"/>
            <color indexed="81"/>
            <rFont val="Tahoma"/>
            <family val="2"/>
          </rPr>
          <t>Review and correct the record with errors</t>
        </r>
      </text>
    </comment>
  </commentList>
</comments>
</file>

<file path=xl/sharedStrings.xml><?xml version="1.0" encoding="utf-8"?>
<sst xmlns="http://schemas.openxmlformats.org/spreadsheetml/2006/main" count="8512" uniqueCount="2412">
  <si>
    <t>Wellington</t>
  </si>
  <si>
    <t>Northland</t>
  </si>
  <si>
    <t>Auckland</t>
  </si>
  <si>
    <t>Waikato</t>
  </si>
  <si>
    <t>Taranaki</t>
  </si>
  <si>
    <t>Hawke's Bay</t>
  </si>
  <si>
    <t>West Coast</t>
  </si>
  <si>
    <t>Canterbury</t>
  </si>
  <si>
    <t>Otago</t>
  </si>
  <si>
    <t>Southland</t>
  </si>
  <si>
    <t>Marlborough</t>
  </si>
  <si>
    <t>Bay of Plenty</t>
  </si>
  <si>
    <t>Qualification Code</t>
  </si>
  <si>
    <t>Qualification Title</t>
  </si>
  <si>
    <t>Drop Down Lists</t>
  </si>
  <si>
    <t>Main Campus</t>
  </si>
  <si>
    <t>Dunedin</t>
  </si>
  <si>
    <t>Ashburton</t>
  </si>
  <si>
    <t>Windermere Campus</t>
  </si>
  <si>
    <t>Edgecumbe Campus</t>
  </si>
  <si>
    <t>Eastern Institute of Technology</t>
  </si>
  <si>
    <t>Huria Marae</t>
  </si>
  <si>
    <t>Otawhiwhi Marae</t>
  </si>
  <si>
    <t>Tawhitinui Marae</t>
  </si>
  <si>
    <t>Hungahungatoroa Marae</t>
  </si>
  <si>
    <t>Tamapahore Marae</t>
  </si>
  <si>
    <t>Opureora Marae</t>
  </si>
  <si>
    <t>Rangiwaea Marae</t>
  </si>
  <si>
    <t>Te Whetu o Te Rangi Marae</t>
  </si>
  <si>
    <t>Paparoa Marae</t>
  </si>
  <si>
    <t>Maungatapu Marae</t>
  </si>
  <si>
    <t>Waikato Institute of Technology</t>
  </si>
  <si>
    <t>University of Waikato</t>
  </si>
  <si>
    <t>Road Transport Centre</t>
  </si>
  <si>
    <t>Tia Marae</t>
  </si>
  <si>
    <t>Te Rangihouhiri Marae</t>
  </si>
  <si>
    <t>Whakaue Marae</t>
  </si>
  <si>
    <t>Christchurch</t>
  </si>
  <si>
    <t>Whangarei</t>
  </si>
  <si>
    <t>Otane</t>
  </si>
  <si>
    <t>Te Whatuiapiti Trust</t>
  </si>
  <si>
    <t>Te Ao Maramar Ohinemotu Marae</t>
  </si>
  <si>
    <t>Mount Eden</t>
  </si>
  <si>
    <t>Wintec</t>
  </si>
  <si>
    <t>D&amp;A Support Taupo Trust</t>
  </si>
  <si>
    <t>St Marks Alcohol and Drug Treatment Centre</t>
  </si>
  <si>
    <t>Rimutaka Prison</t>
  </si>
  <si>
    <t>Otaki</t>
  </si>
  <si>
    <t>Masterton</t>
  </si>
  <si>
    <t>City Campus</t>
  </si>
  <si>
    <t>UCOL @ Levin</t>
  </si>
  <si>
    <t>UCOL @ Wairarapa</t>
  </si>
  <si>
    <t>Wanganui UCOL</t>
  </si>
  <si>
    <t>Wanganui City College</t>
  </si>
  <si>
    <t>Motor Sport Centre</t>
  </si>
  <si>
    <t>Wanganui Prison</t>
  </si>
  <si>
    <t>Manawatu Prison</t>
  </si>
  <si>
    <t>Le Cordon Bleu New Zealand Institute</t>
  </si>
  <si>
    <t>UCOL Auckland Campus</t>
  </si>
  <si>
    <t>Trades Training School</t>
  </si>
  <si>
    <t>Bay of Islands - Kerikeri</t>
  </si>
  <si>
    <t>Rawene Campus</t>
  </si>
  <si>
    <t>Glenbervie</t>
  </si>
  <si>
    <t>Kaitaia Campus</t>
  </si>
  <si>
    <t>Kaikohe</t>
  </si>
  <si>
    <t>Mangonui</t>
  </si>
  <si>
    <t>Primary Industries Learning Centre</t>
  </si>
  <si>
    <t>Waiora Marae</t>
  </si>
  <si>
    <t>Ahipara</t>
  </si>
  <si>
    <t>Bay of Islands - Kawakawa</t>
  </si>
  <si>
    <t>Kawakawa</t>
  </si>
  <si>
    <t>ASB Leisure Centre</t>
  </si>
  <si>
    <t>Wellsford</t>
  </si>
  <si>
    <t>Mangawhai</t>
  </si>
  <si>
    <t>Warkworth</t>
  </si>
  <si>
    <t>Silverdale</t>
  </si>
  <si>
    <t>Downtown Learning Centre</t>
  </si>
  <si>
    <t>Future Trades Campus</t>
  </si>
  <si>
    <t>Northland Regional Corrections Facility</t>
  </si>
  <si>
    <t>Coatesville</t>
  </si>
  <si>
    <t>Kaitaia College</t>
  </si>
  <si>
    <t>LifeWay College; Life North Centre</t>
  </si>
  <si>
    <t>Hungry Creek Art School</t>
  </si>
  <si>
    <t>Old Library Whangarei</t>
  </si>
  <si>
    <t>Dargaville</t>
  </si>
  <si>
    <t>Porirua Campus</t>
  </si>
  <si>
    <t>Kapiti Campus</t>
  </si>
  <si>
    <t>Wellington Campus</t>
  </si>
  <si>
    <t>Auckland Campus</t>
  </si>
  <si>
    <t>Mohuia</t>
  </si>
  <si>
    <t>CH</t>
  </si>
  <si>
    <t>Christchurch Campus</t>
  </si>
  <si>
    <t>GG</t>
  </si>
  <si>
    <t>Gore Campus</t>
  </si>
  <si>
    <t>IN</t>
  </si>
  <si>
    <t>Main Campus- Invercargill</t>
  </si>
  <si>
    <t>QT</t>
  </si>
  <si>
    <t>Queenstown-Invercargill Campus</t>
  </si>
  <si>
    <t>Te Kuiti</t>
  </si>
  <si>
    <t>Thames</t>
  </si>
  <si>
    <t>Rotorua</t>
  </si>
  <si>
    <t>Tauranga</t>
  </si>
  <si>
    <t>Gisborne</t>
  </si>
  <si>
    <t>Waitomo</t>
  </si>
  <si>
    <t>Palmerston North</t>
  </si>
  <si>
    <t>Te Awamutu</t>
  </si>
  <si>
    <t>Matamata</t>
  </si>
  <si>
    <t>Otorohanga</t>
  </si>
  <si>
    <t>Hamilton</t>
  </si>
  <si>
    <t>Bay of Plenty District Health Board</t>
  </si>
  <si>
    <t>New Plymouth</t>
  </si>
  <si>
    <t>Invercargill</t>
  </si>
  <si>
    <t>Richmond</t>
  </si>
  <si>
    <t>Hawera</t>
  </si>
  <si>
    <t>Dannevirke</t>
  </si>
  <si>
    <t>Hastings</t>
  </si>
  <si>
    <t>Taupo</t>
  </si>
  <si>
    <t>Te Puke</t>
  </si>
  <si>
    <t>Whakatane</t>
  </si>
  <si>
    <t>Pukekohe</t>
  </si>
  <si>
    <t>Kumeu</t>
  </si>
  <si>
    <t>Future Skills - Manukau</t>
  </si>
  <si>
    <t>MA</t>
  </si>
  <si>
    <t>Manukau</t>
  </si>
  <si>
    <t>Timaru</t>
  </si>
  <si>
    <t>Glen Innes Campus</t>
  </si>
  <si>
    <t>Onehunga Campus</t>
  </si>
  <si>
    <t>Botany Campus</t>
  </si>
  <si>
    <t>Takapuna Campus</t>
  </si>
  <si>
    <t>Solomon Group Panmure</t>
  </si>
  <si>
    <t>Solomon Group Education &amp; Training Academy</t>
  </si>
  <si>
    <t>The Hairdressing College</t>
  </si>
  <si>
    <t>Head Office</t>
  </si>
  <si>
    <t>Apakura Campus</t>
  </si>
  <si>
    <t>Hamilton Campus</t>
  </si>
  <si>
    <t>Rotorua Campus</t>
  </si>
  <si>
    <t>Manukau Campus</t>
  </si>
  <si>
    <t>Te Kuiti Campus</t>
  </si>
  <si>
    <t>Tokoroa Campus</t>
  </si>
  <si>
    <t>Palmerston North Campus</t>
  </si>
  <si>
    <t>Huntly Campus</t>
  </si>
  <si>
    <t>Gisborne Campus</t>
  </si>
  <si>
    <t>Lifeworks International</t>
  </si>
  <si>
    <t>Aotearoa Business School</t>
  </si>
  <si>
    <t>MO1 LTD</t>
  </si>
  <si>
    <t>Mangakotukutuku</t>
  </si>
  <si>
    <t>Chrischurch</t>
  </si>
  <si>
    <t>English Language Academy</t>
  </si>
  <si>
    <t>Te Iwi o Ngati Tukorehe</t>
  </si>
  <si>
    <t>Be My Guest</t>
  </si>
  <si>
    <t>Koru Institute of Training and Education</t>
  </si>
  <si>
    <t>Te Urunga Pounamu Whare Wananga</t>
  </si>
  <si>
    <t>Maranga Mai Training Centre</t>
  </si>
  <si>
    <t>Akonga Te Rangatahi o Otepoti</t>
  </si>
  <si>
    <t>Te Waitawa Enterprises</t>
  </si>
  <si>
    <t>Whakatohea Maori Trust Board</t>
  </si>
  <si>
    <t>Hinengakau Development</t>
  </si>
  <si>
    <t>Pukapuka Training Academy</t>
  </si>
  <si>
    <t>Te Rapu Maatauranga</t>
  </si>
  <si>
    <t>Waipareira Trust</t>
  </si>
  <si>
    <t>Excel School of Performing Arts</t>
  </si>
  <si>
    <t>Upskill NZ</t>
  </si>
  <si>
    <t>Werohia Development LTD</t>
  </si>
  <si>
    <t>Te Kokiri Development Consultancy Inc.</t>
  </si>
  <si>
    <t>AK</t>
  </si>
  <si>
    <t>DN</t>
  </si>
  <si>
    <t>Dunedin Campus</t>
  </si>
  <si>
    <t>HL</t>
  </si>
  <si>
    <t>WL</t>
  </si>
  <si>
    <t>North Harbour</t>
  </si>
  <si>
    <t>Whangarei Branch</t>
  </si>
  <si>
    <t>Kaitaia Branch</t>
  </si>
  <si>
    <t>Huntly</t>
  </si>
  <si>
    <t>Tokoroa Branch</t>
  </si>
  <si>
    <t>Pukekohe Branch</t>
  </si>
  <si>
    <t>Servilles Academy</t>
  </si>
  <si>
    <t>Servilles Academy Limited</t>
  </si>
  <si>
    <t>Main Campus Head Office</t>
  </si>
  <si>
    <t>English Teaching College, Wellington Branch</t>
  </si>
  <si>
    <t>Provider Name</t>
  </si>
  <si>
    <t>Edumis No</t>
  </si>
  <si>
    <t>Unitec New Zealand</t>
  </si>
  <si>
    <t>Wellington Institute of Technology</t>
  </si>
  <si>
    <t>Universal College of Learning</t>
  </si>
  <si>
    <t>Manukau Institute of Technology</t>
  </si>
  <si>
    <t>Otago Polytechnic</t>
  </si>
  <si>
    <t>Southern Institute of Technology</t>
  </si>
  <si>
    <t>Western Institute of Technology Taranaki</t>
  </si>
  <si>
    <t>Lincoln University</t>
  </si>
  <si>
    <t>Fairview Educational Services Limited</t>
  </si>
  <si>
    <t>National Trade Academy Limited</t>
  </si>
  <si>
    <t>School of Business Limited</t>
  </si>
  <si>
    <t>Agribusiness Training Limited</t>
  </si>
  <si>
    <t>Advanced Training Academy Limited</t>
  </si>
  <si>
    <t>Wellcare Education Limited</t>
  </si>
  <si>
    <t>Quantum Education Group Limited</t>
  </si>
  <si>
    <t>Waikato School of Hairdressing Limited</t>
  </si>
  <si>
    <t>Workforce Development Limited</t>
  </si>
  <si>
    <t>Methodist Mission Southern</t>
  </si>
  <si>
    <t>Abel Tasman Educational Trust</t>
  </si>
  <si>
    <t>Quantum Education Group QT Limited</t>
  </si>
  <si>
    <t>Tectra Limited</t>
  </si>
  <si>
    <t>Advance Training Centres Limited</t>
  </si>
  <si>
    <t>The Cut Above Academy Limited</t>
  </si>
  <si>
    <t>Ag Challenge Limited</t>
  </si>
  <si>
    <t>Trade and Commerce Centre Limited</t>
  </si>
  <si>
    <t>Delivery_Site_Code</t>
  </si>
  <si>
    <t>EDUMIS_Code</t>
  </si>
  <si>
    <t>A
Unique Row #</t>
  </si>
  <si>
    <t>B
Row #</t>
  </si>
  <si>
    <t>Greymouth High School</t>
  </si>
  <si>
    <t>Grey District</t>
  </si>
  <si>
    <t>West Coast Region</t>
  </si>
  <si>
    <t>Waimakariri District</t>
  </si>
  <si>
    <t>Canterbury Region</t>
  </si>
  <si>
    <t>Christchurch City</t>
  </si>
  <si>
    <t>Clutha District</t>
  </si>
  <si>
    <t>Otago Region</t>
  </si>
  <si>
    <t>Timaru District</t>
  </si>
  <si>
    <t>Dunedin City</t>
  </si>
  <si>
    <t>Ashburton District</t>
  </si>
  <si>
    <t>Porirua City</t>
  </si>
  <si>
    <t>Wellington Region</t>
  </si>
  <si>
    <t>Napier City</t>
  </si>
  <si>
    <t>Hawke's Bay Region</t>
  </si>
  <si>
    <t>Hamilton City</t>
  </si>
  <si>
    <t>Waikato Region</t>
  </si>
  <si>
    <t>Auckland City</t>
  </si>
  <si>
    <t>Auckland Region</t>
  </si>
  <si>
    <t>Waitaki District</t>
  </si>
  <si>
    <t>Tauranga City</t>
  </si>
  <si>
    <t>Bay of Plenty Region</t>
  </si>
  <si>
    <t>Rotorua District</t>
  </si>
  <si>
    <t>Whakatane District</t>
  </si>
  <si>
    <t>Gisborne District</t>
  </si>
  <si>
    <t>Gisborne Region</t>
  </si>
  <si>
    <t>Whangarei District</t>
  </si>
  <si>
    <t>Northland Region</t>
  </si>
  <si>
    <t>Western Bay of Plenty District</t>
  </si>
  <si>
    <t>Waihi Learning Centre</t>
  </si>
  <si>
    <t>Unknown</t>
  </si>
  <si>
    <t>Matamata College</t>
  </si>
  <si>
    <t>Mt Albert</t>
  </si>
  <si>
    <t>Waitakere</t>
  </si>
  <si>
    <t>Fern English Academy</t>
  </si>
  <si>
    <t>Northland Polytechnic Campus</t>
  </si>
  <si>
    <t>Far North District</t>
  </si>
  <si>
    <t>Wellington City</t>
  </si>
  <si>
    <t>Nelson</t>
  </si>
  <si>
    <t>Nelson Region</t>
  </si>
  <si>
    <t>Christchurch (Sullivan Ave Campus)</t>
  </si>
  <si>
    <t>Windemere Campus Bay of Plenty Polytechnic</t>
  </si>
  <si>
    <t>Takapuna</t>
  </si>
  <si>
    <t>Newmarket</t>
  </si>
  <si>
    <t>North Tec Raumanga</t>
  </si>
  <si>
    <t>Avondale College</t>
  </si>
  <si>
    <t>Glenfield College</t>
  </si>
  <si>
    <t>North Shore City</t>
  </si>
  <si>
    <t>Macleans College</t>
  </si>
  <si>
    <t>Manukau City</t>
  </si>
  <si>
    <t>Liston College</t>
  </si>
  <si>
    <t>Lynfield College</t>
  </si>
  <si>
    <t>Orewa College</t>
  </si>
  <si>
    <t>Western Springs College</t>
  </si>
  <si>
    <t>St Peters College</t>
  </si>
  <si>
    <t>Kelston Boys High School</t>
  </si>
  <si>
    <t>Waitakere City</t>
  </si>
  <si>
    <t>Westlake Boys High School</t>
  </si>
  <si>
    <t>Waitakere College</t>
  </si>
  <si>
    <t>Northcote College</t>
  </si>
  <si>
    <t>Rutherford College</t>
  </si>
  <si>
    <t>St Dominics</t>
  </si>
  <si>
    <t>Kelston Girls College</t>
  </si>
  <si>
    <t>Green Bay High School</t>
  </si>
  <si>
    <t>Onehunga High School</t>
  </si>
  <si>
    <t>Kaipara College</t>
  </si>
  <si>
    <t>Wesley College</t>
  </si>
  <si>
    <t>Franklin District</t>
  </si>
  <si>
    <t>Mercury Bay Area School</t>
  </si>
  <si>
    <t>Thames-Coromandel District</t>
  </si>
  <si>
    <t>Bay of Islands College</t>
  </si>
  <si>
    <t>One Tree Hill College</t>
  </si>
  <si>
    <t>RSA , ANZAC Board Room</t>
  </si>
  <si>
    <t>Community Waikato</t>
  </si>
  <si>
    <t>Dunedin Community House</t>
  </si>
  <si>
    <t>Northern Campus</t>
  </si>
  <si>
    <t>Long Bay College</t>
  </si>
  <si>
    <t>NZSE</t>
  </si>
  <si>
    <t>SUTI Mangere</t>
  </si>
  <si>
    <t>SUTI -KELSTON</t>
  </si>
  <si>
    <t>PAKURANGA COLLEGE</t>
  </si>
  <si>
    <t>SUTI PAPA</t>
  </si>
  <si>
    <t>Papakura District</t>
  </si>
  <si>
    <t>Massey High School</t>
  </si>
  <si>
    <t>TWoA Mangere Campus</t>
  </si>
  <si>
    <t>TWoA Waatea Marae</t>
  </si>
  <si>
    <t>One Burgess Hill</t>
  </si>
  <si>
    <t>New Plymouth District</t>
  </si>
  <si>
    <t>Taranaki Region</t>
  </si>
  <si>
    <t>Westlake Girls High School</t>
  </si>
  <si>
    <t>Whangarei Girls' High School</t>
  </si>
  <si>
    <t>Paeroa College</t>
  </si>
  <si>
    <t>Heretaunga Park Community &amp; Conference Centre</t>
  </si>
  <si>
    <t>EIT Hawke's Bay Main Campus Taradale</t>
  </si>
  <si>
    <t>EIT Hastings Learning Centre</t>
  </si>
  <si>
    <t>Hastings District</t>
  </si>
  <si>
    <t>EIT Central Hawke's Bay Learning Centre</t>
  </si>
  <si>
    <t>Central Hawke's Bay District</t>
  </si>
  <si>
    <t>EIT Flaxmere Learning Centre</t>
  </si>
  <si>
    <t>EIT Wairoa Learning Centre</t>
  </si>
  <si>
    <t>Wairoa District</t>
  </si>
  <si>
    <t>EIT Maraenui Learning Centre</t>
  </si>
  <si>
    <t>EIT Tairawhiti Campus</t>
  </si>
  <si>
    <t>EIT Auckland Campus</t>
  </si>
  <si>
    <t>Lower Hutt City</t>
  </si>
  <si>
    <t>Kirikiriroa Marae</t>
  </si>
  <si>
    <t>Taupo District</t>
  </si>
  <si>
    <t>Marlborough District</t>
  </si>
  <si>
    <t>Marlborough Region</t>
  </si>
  <si>
    <t>Upper Hutt City</t>
  </si>
  <si>
    <t>Kapiti Coast District</t>
  </si>
  <si>
    <t>Masterton District</t>
  </si>
  <si>
    <t>School of Hospitality</t>
  </si>
  <si>
    <t>Palmerston North City</t>
  </si>
  <si>
    <t>Manawatu-Wanganui Region</t>
  </si>
  <si>
    <t>Horowhenua District</t>
  </si>
  <si>
    <t>Wanganui District</t>
  </si>
  <si>
    <t>Manawatu District</t>
  </si>
  <si>
    <t>Ruapehu District</t>
  </si>
  <si>
    <t>Horowhenua Learning Centre</t>
  </si>
  <si>
    <t>Ag Challenge</t>
  </si>
  <si>
    <t>Canon</t>
  </si>
  <si>
    <t>Kingston Institute of Business &amp; Technology</t>
  </si>
  <si>
    <t>Tararua REAP</t>
  </si>
  <si>
    <t>UCOL Institute of Commercial Photography Auckland</t>
  </si>
  <si>
    <t>Solomon Group -  Manurewa</t>
  </si>
  <si>
    <t>Solomon Group - Panmure</t>
  </si>
  <si>
    <t>Motorsport Campus Pukekohe</t>
  </si>
  <si>
    <t>Mahunga Drive</t>
  </si>
  <si>
    <t>Weltec</t>
  </si>
  <si>
    <t>Auckland Region Women's Correctional Facility</t>
  </si>
  <si>
    <t>Ardmore Flying School</t>
  </si>
  <si>
    <t>Bay Flight International Ltd</t>
  </si>
  <si>
    <t>Christchurch Helicopters Ltd</t>
  </si>
  <si>
    <t>Flight Training Manawhatu</t>
  </si>
  <si>
    <t>Helipro NZ (Aviation Training) Ltd</t>
  </si>
  <si>
    <t>International Aviation Academy New Zealand</t>
  </si>
  <si>
    <t>Mainland Aviation College</t>
  </si>
  <si>
    <t>Nelson Aviation College</t>
  </si>
  <si>
    <t>Tasman District</t>
  </si>
  <si>
    <t>Tasman Region</t>
  </si>
  <si>
    <t>New Plymouth Aero Club</t>
  </si>
  <si>
    <t>Waikato Aero Club</t>
  </si>
  <si>
    <t>Garden City Helicopters</t>
  </si>
  <si>
    <t>Skills Update Training Institute</t>
  </si>
  <si>
    <t>NZ Organisation for Quality</t>
  </si>
  <si>
    <t>Woodbourne Campus</t>
  </si>
  <si>
    <t>AWI International Education Group</t>
  </si>
  <si>
    <t>Southern Training Services Limited (t/a 'Timaru Fishing School')</t>
  </si>
  <si>
    <t>Lifeway College</t>
  </si>
  <si>
    <t>MC</t>
  </si>
  <si>
    <t>Marlborough Campus</t>
  </si>
  <si>
    <t>NC</t>
  </si>
  <si>
    <t>Nelson Campus</t>
  </si>
  <si>
    <t>Nelson City</t>
  </si>
  <si>
    <t>RC</t>
  </si>
  <si>
    <t>Richmond Campus</t>
  </si>
  <si>
    <t>Kaipara District</t>
  </si>
  <si>
    <t>Rodney District</t>
  </si>
  <si>
    <t>Auckland Learning Centre</t>
  </si>
  <si>
    <t>Cromwell Campus</t>
  </si>
  <si>
    <t>Central Otago District</t>
  </si>
  <si>
    <t>George Street Campus</t>
  </si>
  <si>
    <t>Windermere</t>
  </si>
  <si>
    <t>Auckland International Campus</t>
  </si>
  <si>
    <t>Wintec Hamilton</t>
  </si>
  <si>
    <t>Invercargill City</t>
  </si>
  <si>
    <t>Southland Region</t>
  </si>
  <si>
    <t>Gore District</t>
  </si>
  <si>
    <t>Rangiatea Campus</t>
  </si>
  <si>
    <t>Taumarunui Campus</t>
  </si>
  <si>
    <t>NZIHT</t>
  </si>
  <si>
    <t>Hawera Campus</t>
  </si>
  <si>
    <t>South Taranaki District</t>
  </si>
  <si>
    <t>Stratford Campus</t>
  </si>
  <si>
    <t>Stratford District</t>
  </si>
  <si>
    <t>Wanganui</t>
  </si>
  <si>
    <t>Waipa Campus</t>
  </si>
  <si>
    <t>Taupo Campus</t>
  </si>
  <si>
    <t>Whakatane Campus</t>
  </si>
  <si>
    <t>Te Whare Wananga o Awanuiarangi</t>
  </si>
  <si>
    <t>Kawerau District</t>
  </si>
  <si>
    <t>Waitomo District</t>
  </si>
  <si>
    <t>Waipa District</t>
  </si>
  <si>
    <t>Matamata-Piako District</t>
  </si>
  <si>
    <t>Otorohanga District</t>
  </si>
  <si>
    <t>Greymouth</t>
  </si>
  <si>
    <t>MAINZ Auckland</t>
  </si>
  <si>
    <t>Wanaka</t>
  </si>
  <si>
    <t>Queenstown-Lakes District</t>
  </si>
  <si>
    <t>MAINZ Christchurch</t>
  </si>
  <si>
    <t>Tai Tokerau</t>
  </si>
  <si>
    <t>North Shore</t>
  </si>
  <si>
    <t>Counties Manukau</t>
  </si>
  <si>
    <t>Western Bay of Plenty</t>
  </si>
  <si>
    <t>Waiariki</t>
  </si>
  <si>
    <t>Manawatu-Wanganui &amp; Wairarapa</t>
  </si>
  <si>
    <t>Reefton</t>
  </si>
  <si>
    <t>Buller District</t>
  </si>
  <si>
    <t>Central South Island</t>
  </si>
  <si>
    <t>Southern</t>
  </si>
  <si>
    <t>Scaffolding School Auckland</t>
  </si>
  <si>
    <t>Scaffolding School Christchurch</t>
  </si>
  <si>
    <t>Scaffolding School Wellington</t>
  </si>
  <si>
    <t>Digger School Auckland</t>
  </si>
  <si>
    <t>Waikato District</t>
  </si>
  <si>
    <t>Digger School Christchurch</t>
  </si>
  <si>
    <t>Digger School Invercargill</t>
  </si>
  <si>
    <t>Digger School Waikato</t>
  </si>
  <si>
    <t>Hokitika</t>
  </si>
  <si>
    <t>Westland District</t>
  </si>
  <si>
    <t>Westport</t>
  </si>
  <si>
    <t>EMANZ/Manawatu Digger School</t>
  </si>
  <si>
    <t>Kaikohe Campus</t>
  </si>
  <si>
    <t>Hawkes Bay</t>
  </si>
  <si>
    <t>Tauranga Campus</t>
  </si>
  <si>
    <t>Lincoln University Main Campus</t>
  </si>
  <si>
    <t>Selwyn District</t>
  </si>
  <si>
    <t>Blenheim</t>
  </si>
  <si>
    <t>Bay of Plenty ex Tauranga</t>
  </si>
  <si>
    <t>Manawatu Wanganui Wairarapa</t>
  </si>
  <si>
    <t>Nelson Marlborough Tasman</t>
  </si>
  <si>
    <t>South Canterbury</t>
  </si>
  <si>
    <t>South Waikato</t>
  </si>
  <si>
    <t>Devenport Borough</t>
  </si>
  <si>
    <t>Telford Main Campus</t>
  </si>
  <si>
    <t>Main Campus - AUT</t>
  </si>
  <si>
    <t>Te Kaupapa Training Centre</t>
  </si>
  <si>
    <t>Mahurangi Technical Institute 2012 Ltd</t>
  </si>
  <si>
    <t>Tararua District</t>
  </si>
  <si>
    <t>AMS Group Main Campus - Hamilton</t>
  </si>
  <si>
    <t>AMS Group - Masterton</t>
  </si>
  <si>
    <t>AMS Group - Auckland</t>
  </si>
  <si>
    <t>AMS Group - Mount Maunganui</t>
  </si>
  <si>
    <t>AMS Group - Palmerston North</t>
  </si>
  <si>
    <t>Main Site</t>
  </si>
  <si>
    <t>Fraser St</t>
  </si>
  <si>
    <t>NTA Training Centre</t>
  </si>
  <si>
    <t>Main Campus - Manukau City</t>
  </si>
  <si>
    <t>North Canterbury</t>
  </si>
  <si>
    <t>South Canterbury Community College</t>
  </si>
  <si>
    <t>Dunedin Community College</t>
  </si>
  <si>
    <t>Southland Community College</t>
  </si>
  <si>
    <t>International College of Auckland</t>
  </si>
  <si>
    <t>School of Business Ltd - Newmarket Campus</t>
  </si>
  <si>
    <t>Awataha Marae Campus</t>
  </si>
  <si>
    <t>Career Network Rotorua</t>
  </si>
  <si>
    <t>Manukau City Campus</t>
  </si>
  <si>
    <t>Auckland City Campus</t>
  </si>
  <si>
    <t>Waitakere Campus</t>
  </si>
  <si>
    <t>Manukau (Lambie Drive) Campus</t>
  </si>
  <si>
    <t>NZSE New Lynn Campus (Head Office)</t>
  </si>
  <si>
    <t>Auckland CBD</t>
  </si>
  <si>
    <t>Responsive Trade Education Ltd</t>
  </si>
  <si>
    <t>Bay Agricultural Training Classroom</t>
  </si>
  <si>
    <t>Botany</t>
  </si>
  <si>
    <t>Elliott Hairdressing Training Centre Ltd</t>
  </si>
  <si>
    <t>Evolution School of Holistic Therapies</t>
  </si>
  <si>
    <t>VisionWest Community Trust</t>
  </si>
  <si>
    <t>ATA Auckland</t>
  </si>
  <si>
    <t>ATA Hamilton</t>
  </si>
  <si>
    <t>ATA Panmure</t>
  </si>
  <si>
    <t>Glen Eden</t>
  </si>
  <si>
    <t>601 Manukau Campus</t>
  </si>
  <si>
    <t>Wellcare Education</t>
  </si>
  <si>
    <t>Papakura</t>
  </si>
  <si>
    <t>Tawa</t>
  </si>
  <si>
    <t>Rotorua (CAD)</t>
  </si>
  <si>
    <t>Mt Maunganui CAD</t>
  </si>
  <si>
    <t>Onehunga</t>
  </si>
  <si>
    <t>Adventure Education - Invercargill</t>
  </si>
  <si>
    <t>Adventure Education - Hamilton</t>
  </si>
  <si>
    <t>Adventure Education - Napier</t>
  </si>
  <si>
    <t>The Dive Shop Wellington</t>
  </si>
  <si>
    <t>Adventure Education - Gisborne</t>
  </si>
  <si>
    <t>Hair to Train @ The Mount</t>
  </si>
  <si>
    <t>Horowhenua</t>
  </si>
  <si>
    <t>Rangitikei</t>
  </si>
  <si>
    <t>Rangitikei District</t>
  </si>
  <si>
    <t>Ruapehu</t>
  </si>
  <si>
    <t>Otiwhiti Station</t>
  </si>
  <si>
    <t>Central Taranaki</t>
  </si>
  <si>
    <t>Waitara</t>
  </si>
  <si>
    <t>Hastings - Choices</t>
  </si>
  <si>
    <t>Patea</t>
  </si>
  <si>
    <t>REAP - Masterton</t>
  </si>
  <si>
    <t>Nga Mokai Marae</t>
  </si>
  <si>
    <t>Lifegate - South Auckland</t>
  </si>
  <si>
    <t>Te Rua O Te Moko Farm</t>
  </si>
  <si>
    <t>Upper Hutt</t>
  </si>
  <si>
    <t>Lower Hutt</t>
  </si>
  <si>
    <t>Mangere</t>
  </si>
  <si>
    <t>Ultralab South</t>
  </si>
  <si>
    <t>Mangere College</t>
  </si>
  <si>
    <t>Levin Campus</t>
  </si>
  <si>
    <t>Wanganui Campus</t>
  </si>
  <si>
    <t>Premier Hairdressing College (Auckland) Ltd</t>
  </si>
  <si>
    <t>Premier Hairdressing College (Hawkes Bay) Ltd</t>
  </si>
  <si>
    <t>Premier Hairdressing College (Wellington) Ltd</t>
  </si>
  <si>
    <t>Papatoetoe Sports Centre</t>
  </si>
  <si>
    <t>Carterton District</t>
  </si>
  <si>
    <t>Stratford Demonstration Farm</t>
  </si>
  <si>
    <t>Panorama Equestrian Centre</t>
  </si>
  <si>
    <t>South Waikato District</t>
  </si>
  <si>
    <t>Main Campus, Aviation Institute, Air New Zealand</t>
  </si>
  <si>
    <t>Auckland PD&amp;T</t>
  </si>
  <si>
    <t>Aviation Institute, Air New Zealand</t>
  </si>
  <si>
    <t>The Hairdressing Academy, Tauranga</t>
  </si>
  <si>
    <t>The Hairdressing Academy &amp; The College of Beauty Therapy</t>
  </si>
  <si>
    <t>The College of Beauty Therapy</t>
  </si>
  <si>
    <t>Albany Campus</t>
  </si>
  <si>
    <t>Imagez Beauty College</t>
  </si>
  <si>
    <t>Hauraki District</t>
  </si>
  <si>
    <t>Opotiki District</t>
  </si>
  <si>
    <t>Ngati Ruanui Tahua</t>
  </si>
  <si>
    <t>TCT Auckland Airport</t>
  </si>
  <si>
    <t>TCT Wellington</t>
  </si>
  <si>
    <t>TCT Auckland City</t>
  </si>
  <si>
    <t>TCT Christchurch</t>
  </si>
  <si>
    <t>New Zealand Management Academies, Auckland City</t>
  </si>
  <si>
    <t>New Zealand Management Academies, Henderson</t>
  </si>
  <si>
    <t>New Zealand Management Academies, Hamilton</t>
  </si>
  <si>
    <t>New Zealand Management Academies, Otahuhu</t>
  </si>
  <si>
    <t>New Zealand Management Academies, Panmure</t>
  </si>
  <si>
    <t>New Zealand Management Academies, Sylvia Park</t>
  </si>
  <si>
    <t>Latimar Square</t>
  </si>
  <si>
    <t>Main Campus Cashel St</t>
  </si>
  <si>
    <t>Hawkes Bay Regional Office/Learning Centre</t>
  </si>
  <si>
    <t>Auckland - Hospitality Management  Consultants</t>
  </si>
  <si>
    <t>Wairoa Learning Centre - Gaiety Theatre</t>
  </si>
  <si>
    <t>Kimi Ora Community School</t>
  </si>
  <si>
    <t>HB Regional Prison</t>
  </si>
  <si>
    <t>Bridge Associates - Wanganui</t>
  </si>
  <si>
    <t>Palmerston North SOP-Aquatic Clubrooms</t>
  </si>
  <si>
    <t>Waikeria Prison</t>
  </si>
  <si>
    <t>Tongariro/Rangipo Prison</t>
  </si>
  <si>
    <t>Arohata Womens Prison</t>
  </si>
  <si>
    <t>Heartland Services - Waipukurau</t>
  </si>
  <si>
    <t>Lower Hutt Training Centre</t>
  </si>
  <si>
    <t>Levin</t>
  </si>
  <si>
    <t>Dannervirke - Carnegie Community Centre</t>
  </si>
  <si>
    <t>Auckland Prison</t>
  </si>
  <si>
    <t>Auckland Region Women's Corrections Facility</t>
  </si>
  <si>
    <t>Springhill Corrections Facility</t>
  </si>
  <si>
    <t>Christchurch Prison</t>
  </si>
  <si>
    <t>Christchurch Women's Prison</t>
  </si>
  <si>
    <t>Rolleston Prison</t>
  </si>
  <si>
    <t>Otago Corrections Facility</t>
  </si>
  <si>
    <t>Invercargill Prison</t>
  </si>
  <si>
    <t>Northland Region Corrections Facility</t>
  </si>
  <si>
    <t>Napier Campus</t>
  </si>
  <si>
    <t>Wairoa Campus</t>
  </si>
  <si>
    <t>FutureCOL Ntec Campus</t>
  </si>
  <si>
    <t>Nga Tapuwae Community Centre</t>
  </si>
  <si>
    <t>Strive Community Trust</t>
  </si>
  <si>
    <t>Trade Education Kawerau</t>
  </si>
  <si>
    <t>Otara Campus</t>
  </si>
  <si>
    <t>Papakura Campus 1</t>
  </si>
  <si>
    <t>Papakura Campus 2</t>
  </si>
  <si>
    <t>Ramarama Campus</t>
  </si>
  <si>
    <t>Wellsford Campus</t>
  </si>
  <si>
    <t>Kawhia Campus 1 (Mokai Kainga)</t>
  </si>
  <si>
    <t>Kawhia Campus 2 (Mokoroa)</t>
  </si>
  <si>
    <t>Gordonton Campus (Hukanui)</t>
  </si>
  <si>
    <t>Pakuranga Campus (Elm Park Primary School)</t>
  </si>
  <si>
    <t>North Shore Campus (Hato Petera College)</t>
  </si>
  <si>
    <t>Warkworth Campus (Mahurangi College)</t>
  </si>
  <si>
    <t>Tamatea Campus</t>
  </si>
  <si>
    <t>Otahuhu Campus</t>
  </si>
  <si>
    <t>Southern Campus</t>
  </si>
  <si>
    <t>South Pacific Islands Institute Ltd- YOUTH CENTRE</t>
  </si>
  <si>
    <t>Southland District</t>
  </si>
  <si>
    <t>Highland Park</t>
  </si>
  <si>
    <t>Mangere Bridge</t>
  </si>
  <si>
    <t>Academy of Diving Trust (Emergency Medical Planning)</t>
  </si>
  <si>
    <t>Academy of Diving Trust (West Auckland)</t>
  </si>
  <si>
    <t>Academy of Diving Trust (Christchurch)</t>
  </si>
  <si>
    <t>Academy of Diving Trust (Dunedin)</t>
  </si>
  <si>
    <t>Academy of Diving Trust (Hamilton)</t>
  </si>
  <si>
    <t>Academy of Diving Trust (Palmerston North)</t>
  </si>
  <si>
    <t>Academy of Diving Trust (Tauranga)</t>
  </si>
  <si>
    <t>Academy of Diving Trust (Commercial)</t>
  </si>
  <si>
    <t>Academy of Diving Trust (Rotorua)</t>
  </si>
  <si>
    <t>Academy of Diving Trust (Whitianga)</t>
  </si>
  <si>
    <t>Academy of Diving Trust (Bay of Islands)</t>
  </si>
  <si>
    <t>Academy of Diving Trust (Wellington)</t>
  </si>
  <si>
    <t>Academy of Diving Trust (Auckland Central)</t>
  </si>
  <si>
    <t>Academy of Diving Trust (Albany Auckland)</t>
  </si>
  <si>
    <t>Te Mauri o Ngapuhi Whangarei</t>
  </si>
  <si>
    <t>Te Kura Kaupapa o Kaikohe</t>
  </si>
  <si>
    <t>Te Ururangi o Te Matauranga Tokomaru</t>
  </si>
  <si>
    <t>Houngarea Marae Hastings</t>
  </si>
  <si>
    <t>Te Wananga-o-Tamaki Nui a Rua</t>
  </si>
  <si>
    <t>Te Iringa Korero</t>
  </si>
  <si>
    <t>Ruamata Marae Rotorua</t>
  </si>
  <si>
    <t>Te Kete Poutama Murupara</t>
  </si>
  <si>
    <t>Te Kahui Whare Kura o Tauranga Moana Tauranga</t>
  </si>
  <si>
    <t>Te Ara Matauranga Turangi</t>
  </si>
  <si>
    <t>Huakina Pukekohe</t>
  </si>
  <si>
    <t>Campus</t>
  </si>
  <si>
    <t>Academy New Zealand - Botany</t>
  </si>
  <si>
    <t>AE</t>
  </si>
  <si>
    <t>Academy New Zealand - Auckland</t>
  </si>
  <si>
    <t>AN</t>
  </si>
  <si>
    <t>Academy New Zealand - North Shore</t>
  </si>
  <si>
    <t>Academy New Zealand - Christchurch</t>
  </si>
  <si>
    <t>MU</t>
  </si>
  <si>
    <t>Academy New Zealand - Otahuhu</t>
  </si>
  <si>
    <t>Whakato Te Maatauranga</t>
  </si>
  <si>
    <t>Ag Challenge Limited Main Campus</t>
  </si>
  <si>
    <t>AG Challenge Limited Vet Campus</t>
  </si>
  <si>
    <t>Mangere Branch (Training)</t>
  </si>
  <si>
    <t>Kelston Branch (Waitakere)</t>
  </si>
  <si>
    <t>Papakura Branch</t>
  </si>
  <si>
    <t>Other Campus</t>
  </si>
  <si>
    <t>Taupo (Hawkes Bay)</t>
  </si>
  <si>
    <t>Motonui Agri Training Rooms</t>
  </si>
  <si>
    <t>Hastings (Hawkes Bay)</t>
  </si>
  <si>
    <t>Patrick's Hairdressing Training School</t>
  </si>
  <si>
    <t>Main Campus -  Whakatane</t>
  </si>
  <si>
    <t>South Auckland</t>
  </si>
  <si>
    <t>Whangaroa</t>
  </si>
  <si>
    <t>Poneke</t>
  </si>
  <si>
    <t>St. Josephs Catholic School</t>
  </si>
  <si>
    <t>Te Kura Kaupapa Maori o Ngati Kahungunu ki Heretaunga</t>
  </si>
  <si>
    <t>Tamaki</t>
  </si>
  <si>
    <t>NorthTec's Kaikohe Learning Centre</t>
  </si>
  <si>
    <t>NorthTec's Kaitaia Learning Centre</t>
  </si>
  <si>
    <t>NorthTec's Bay of Islands Campus</t>
  </si>
  <si>
    <t>NorthTec</t>
  </si>
  <si>
    <t>YMCA Christchurch</t>
  </si>
  <si>
    <t>YMCA Invercargill</t>
  </si>
  <si>
    <t>YMCA Hawkes Bay</t>
  </si>
  <si>
    <t>YMCA New Plymouth</t>
  </si>
  <si>
    <t>YMCA Gisborne</t>
  </si>
  <si>
    <t>South and Mid Canterbury</t>
  </si>
  <si>
    <t>YMCA Wellington</t>
  </si>
  <si>
    <t>YMCA Tauranga</t>
  </si>
  <si>
    <t>YMCA Central</t>
  </si>
  <si>
    <t>Napier Branch</t>
  </si>
  <si>
    <t>Kaikohe Branch</t>
  </si>
  <si>
    <t>North Shore Branch</t>
  </si>
  <si>
    <t>Henderson Branch</t>
  </si>
  <si>
    <t>East Tamaki Branch</t>
  </si>
  <si>
    <t>Tauranga Branch</t>
  </si>
  <si>
    <t>Hamilton Branch</t>
  </si>
  <si>
    <t>Rotorua Branch</t>
  </si>
  <si>
    <t>New Plymouth Branch</t>
  </si>
  <si>
    <t>Palmerston North Branch</t>
  </si>
  <si>
    <t>Hastings Branch</t>
  </si>
  <si>
    <t>Wellington Branch</t>
  </si>
  <si>
    <t>Wanganui Branch</t>
  </si>
  <si>
    <t>Kapiti Branch</t>
  </si>
  <si>
    <t>ACTS Wanganui Campus</t>
  </si>
  <si>
    <t>West Auckland</t>
  </si>
  <si>
    <t>East Auckland</t>
  </si>
  <si>
    <t>Community Learning Centre</t>
  </si>
  <si>
    <t>Horowhenua Learning Centre Trust  (HLC Security Training Services)</t>
  </si>
  <si>
    <t>The Salvation Army Employment Plus</t>
  </si>
  <si>
    <t>Turanga Ararau</t>
  </si>
  <si>
    <t>Nelson Technical Institute - Port</t>
  </si>
  <si>
    <t>Building and Construction</t>
  </si>
  <si>
    <t>Literacy and Numeracy</t>
  </si>
  <si>
    <t>Kerikeri Campus</t>
  </si>
  <si>
    <t>New Lynn</t>
  </si>
  <si>
    <t>Morningside Campus</t>
  </si>
  <si>
    <t>Ngararatunua Campus</t>
  </si>
  <si>
    <t>Best Training Delta Ave</t>
  </si>
  <si>
    <t>Manukau Youth Campus</t>
  </si>
  <si>
    <t>Waitakere Youth Campus</t>
  </si>
  <si>
    <t>BEST Pacific Institute of Education - UNITECH Branch</t>
  </si>
  <si>
    <t>Pacific Institute of Performing Arts</t>
  </si>
  <si>
    <t>Manawatu</t>
  </si>
  <si>
    <t>Delivery_Site_Name</t>
  </si>
  <si>
    <t>Delivery_Site_Local_Authority_Name</t>
  </si>
  <si>
    <t>Delivery_Site_Region_Name</t>
  </si>
  <si>
    <t>Look_up</t>
  </si>
  <si>
    <t>001</t>
  </si>
  <si>
    <t>002</t>
  </si>
  <si>
    <t>003</t>
  </si>
  <si>
    <t>011</t>
  </si>
  <si>
    <t>012</t>
  </si>
  <si>
    <t>013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</si>
  <si>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</si>
  <si>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</si>
  <si>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</si>
  <si>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</si>
  <si>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</si>
  <si>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</si>
  <si>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</si>
  <si>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</si>
  <si>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</si>
  <si>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</si>
  <si>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</si>
  <si>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</si>
  <si>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</si>
  <si>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</si>
  <si>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</si>
  <si>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</si>
  <si>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</si>
  <si>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</si>
  <si>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</si>
  <si>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</si>
  <si>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</si>
  <si>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</si>
  <si>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</si>
  <si>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</si>
  <si>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</si>
  <si>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</si>
  <si>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</si>
  <si>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</si>
  <si>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</si>
  <si>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</si>
  <si>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</si>
  <si>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</si>
  <si>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</si>
  <si>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</si>
  <si>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</si>
  <si>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</si>
  <si>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</si>
  <si>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</si>
  <si>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055</t>
  </si>
  <si>
    <t>056</t>
  </si>
  <si>
    <t>057</t>
  </si>
  <si>
    <t>059</t>
  </si>
  <si>
    <t>060</t>
  </si>
  <si>
    <t>062</t>
  </si>
  <si>
    <t>063</t>
  </si>
  <si>
    <t>064</t>
  </si>
  <si>
    <t>068</t>
  </si>
  <si>
    <t>069</t>
  </si>
  <si>
    <t>070</t>
  </si>
  <si>
    <t>071</t>
  </si>
  <si>
    <t>072</t>
  </si>
  <si>
    <t>074</t>
  </si>
  <si>
    <t>075</t>
  </si>
  <si>
    <t>006</t>
  </si>
  <si>
    <t>008</t>
  </si>
  <si>
    <t>007</t>
  </si>
  <si>
    <t>005</t>
  </si>
  <si>
    <t>009</t>
  </si>
  <si>
    <t>004</t>
  </si>
  <si>
    <t>010</t>
  </si>
  <si>
    <t>TLA_Code</t>
  </si>
  <si>
    <t>TLA</t>
  </si>
  <si>
    <t>Region</t>
  </si>
  <si>
    <t>ESOL</t>
  </si>
  <si>
    <t>Te Reo</t>
  </si>
  <si>
    <t>Type_of_Provision</t>
  </si>
  <si>
    <t>Banks Peninsula District</t>
  </si>
  <si>
    <t>Qualification Register Level</t>
  </si>
  <si>
    <t>Qualification name</t>
  </si>
  <si>
    <t>EFTS Value of Qualification</t>
  </si>
  <si>
    <t>Credit Value of Qualification</t>
  </si>
  <si>
    <t>New Site</t>
  </si>
  <si>
    <t>NZQA Credit Points</t>
  </si>
  <si>
    <t>Qualification EFTS Value</t>
  </si>
  <si>
    <t>Delivery Site</t>
  </si>
  <si>
    <t>Delivery TLA</t>
  </si>
  <si>
    <t>Delivery Region</t>
  </si>
  <si>
    <t>Error 1 - Mismatch of Delivery Site and TLA</t>
  </si>
  <si>
    <t>Error 2 - Mismatch of TLA and Region</t>
  </si>
  <si>
    <t>Error 4 - Total Minimum volume less than 15 EFTS</t>
  </si>
  <si>
    <t>PROPOSED TOTAL EFTS VOLUME</t>
  </si>
  <si>
    <t>Minimum EFTS per Year</t>
  </si>
  <si>
    <t>Proposed EFTS per Year</t>
  </si>
  <si>
    <t>Error 3 - Same qualification with different prices</t>
  </si>
  <si>
    <t>Errors (Review and correct the records with errors)</t>
  </si>
  <si>
    <t>Qualification Code (select from list)</t>
  </si>
  <si>
    <t>Yes</t>
  </si>
  <si>
    <t>No</t>
  </si>
  <si>
    <t>TEO Name:</t>
  </si>
  <si>
    <t>Hurunui District</t>
  </si>
  <si>
    <t>Kaikoura District</t>
  </si>
  <si>
    <t>Mackenzie District</t>
  </si>
  <si>
    <t>South Wairarapa District</t>
  </si>
  <si>
    <t>Waimate District</t>
  </si>
  <si>
    <t>TLA and Region Cocatenated</t>
  </si>
  <si>
    <t>Manurewa</t>
  </si>
  <si>
    <t>Tai Poutini Polytechnic</t>
  </si>
  <si>
    <t>DAS Training Solutions Limited</t>
  </si>
  <si>
    <t>Quantum Education Group ES Limited</t>
  </si>
  <si>
    <t>New Zealand School of Education Limited</t>
  </si>
  <si>
    <t>Taranaki Educare Training Trust</t>
  </si>
  <si>
    <t>Tauranga Hair Design Academy Limited</t>
  </si>
  <si>
    <t>Capital Training Limited</t>
  </si>
  <si>
    <t>Te Wananga O Aotearoa</t>
  </si>
  <si>
    <t>Kokiri Marae Keriana Olsen Trust</t>
  </si>
  <si>
    <t>ACTS Institute of New Zealand</t>
  </si>
  <si>
    <t>Quality Education Services Trust Limited</t>
  </si>
  <si>
    <t>Academy of Diving Trust</t>
  </si>
  <si>
    <t>Te Wananga O Raukawa</t>
  </si>
  <si>
    <t>Te Whare Wananga O Awanuiarangi</t>
  </si>
  <si>
    <t>Te Arawa Lakes Trust</t>
  </si>
  <si>
    <t>Dunedin Trade Training Centre Limited</t>
  </si>
  <si>
    <t>Golden Bay Work Centre Trust</t>
  </si>
  <si>
    <t>Wai Ora Christian Community Trust</t>
  </si>
  <si>
    <t>Tautoko Work Trust</t>
  </si>
  <si>
    <t>Orongomai Marae Community Centre Trust</t>
  </si>
  <si>
    <t>Gisborne Development Incorporated</t>
  </si>
  <si>
    <t>If you add new TEO to this list - you must also add delivery site 89 - new site to the delivery site list
Also update named ranges</t>
  </si>
  <si>
    <t>Complete one row per qualification per delivery site. Complete all shaded columns and boxes.</t>
  </si>
  <si>
    <t>New Qualification in 2017?</t>
  </si>
  <si>
    <t>EDUMIS:</t>
  </si>
  <si>
    <t>Mandatory</t>
  </si>
  <si>
    <t>Calculated</t>
  </si>
  <si>
    <t>Optional</t>
  </si>
  <si>
    <t>Special Education</t>
  </si>
  <si>
    <t>Other Non-Trades</t>
  </si>
  <si>
    <t>The total number of EFTS you would like to deliver per year</t>
  </si>
  <si>
    <t>Extramural?</t>
  </si>
  <si>
    <t>New?</t>
  </si>
  <si>
    <t>Extramural</t>
  </si>
  <si>
    <t>(this may not be the same as the total of the Proposed EFTS)</t>
  </si>
  <si>
    <t>Qualification with relevant delivery history</t>
  </si>
  <si>
    <t>Cornerstone Education Limited</t>
  </si>
  <si>
    <t>ACG Yoobee School of Design</t>
  </si>
  <si>
    <t>Off Campus</t>
  </si>
  <si>
    <t>Not Applicable</t>
  </si>
  <si>
    <t>Tetetawha Marae</t>
  </si>
  <si>
    <t>Te Piringatahi o Te Maunga Rongo Marae</t>
  </si>
  <si>
    <t>Central North Island Kindergarten Trust</t>
  </si>
  <si>
    <t>Opotiki College</t>
  </si>
  <si>
    <t>Papamoa Library</t>
  </si>
  <si>
    <t>Whakaatu Whanaunga Trust</t>
  </si>
  <si>
    <t>Hei Marae</t>
  </si>
  <si>
    <t>Extramural Delivery</t>
  </si>
  <si>
    <t>The Mind Lab by Unitec</t>
  </si>
  <si>
    <t>Conference Centre</t>
  </si>
  <si>
    <t>Henderson High School</t>
  </si>
  <si>
    <t>Waiuku College</t>
  </si>
  <si>
    <t>Hato Petera</t>
  </si>
  <si>
    <t>Dilworth College</t>
  </si>
  <si>
    <t>Selwyn College</t>
  </si>
  <si>
    <t>Wharf Shed 3</t>
  </si>
  <si>
    <t>IBM Centre</t>
  </si>
  <si>
    <t>Walker</t>
  </si>
  <si>
    <t>Highland Park Community House</t>
  </si>
  <si>
    <t>Rotorua Girl’s High School</t>
  </si>
  <si>
    <t>Tawhero School</t>
  </si>
  <si>
    <t>Excellere College</t>
  </si>
  <si>
    <t>The Garden School</t>
  </si>
  <si>
    <t>Ensors Road</t>
  </si>
  <si>
    <t>Hornby Campus Connect</t>
  </si>
  <si>
    <t>Bishopdale Campus Connect</t>
  </si>
  <si>
    <t>New Brighton Campus Connect</t>
  </si>
  <si>
    <t>Rangiora Campus Connect</t>
  </si>
  <si>
    <t>Christchurch Men's Prison</t>
  </si>
  <si>
    <t>Driving School</t>
  </si>
  <si>
    <t>Washdyke Farm Campus</t>
  </si>
  <si>
    <t>Timaru Campus</t>
  </si>
  <si>
    <t>Oamaru</t>
  </si>
  <si>
    <t>Seminars / Offsite</t>
  </si>
  <si>
    <t>Trade Academy - non-lead provider delivery</t>
  </si>
  <si>
    <t>Distance</t>
  </si>
  <si>
    <t>EIT Tairawhiti Stout St Campus</t>
  </si>
  <si>
    <t>EIT Ruatoria Learning Centre</t>
  </si>
  <si>
    <t>EIT Tokomaru Bay Learning Centrre</t>
  </si>
  <si>
    <t>Le Cordon Bleu</t>
  </si>
  <si>
    <t>Industry Training Centre - Mohuia</t>
  </si>
  <si>
    <t>SkillsUpdate</t>
  </si>
  <si>
    <t>UCOL Opunake Trades Workshop</t>
  </si>
  <si>
    <t>KIWIDOTCOM</t>
  </si>
  <si>
    <t>Courses Delivered Extramurally or by Distance Learning</t>
  </si>
  <si>
    <t>Community Education Courses</t>
  </si>
  <si>
    <t>Community Education</t>
  </si>
  <si>
    <t>UNITEC Marae</t>
  </si>
  <si>
    <t>Kurawaka Retreat Centre</t>
  </si>
  <si>
    <t>Global Campus Auckland</t>
  </si>
  <si>
    <t>Kaikoura</t>
  </si>
  <si>
    <t>OC</t>
  </si>
  <si>
    <t>Other Site</t>
  </si>
  <si>
    <t>Mahimaru Marae</t>
  </si>
  <si>
    <t>Moerewa</t>
  </si>
  <si>
    <t>Kaipara Coast</t>
  </si>
  <si>
    <t>Cedar Centre</t>
  </si>
  <si>
    <t>Far North District sites</t>
  </si>
  <si>
    <t>Whangarei District Sites</t>
  </si>
  <si>
    <t>Kaipara District Sites</t>
  </si>
  <si>
    <t>Rodney District Sites</t>
  </si>
  <si>
    <t>Auckland South Districts Sites</t>
  </si>
  <si>
    <t>Mid Northland District</t>
  </si>
  <si>
    <t>Taranaki District</t>
  </si>
  <si>
    <t>Wellington District</t>
  </si>
  <si>
    <t>Bay of Plenty District</t>
  </si>
  <si>
    <t>Nelson/Marlborough District</t>
  </si>
  <si>
    <t>Canterbury District</t>
  </si>
  <si>
    <t>South Island West Coast District</t>
  </si>
  <si>
    <t>Otago District</t>
  </si>
  <si>
    <t>Auckland Northshore District</t>
  </si>
  <si>
    <t>Auckland Western District</t>
  </si>
  <si>
    <t>ICA</t>
  </si>
  <si>
    <t>Paremoremo</t>
  </si>
  <si>
    <t>Courses delivered extramurally or by distance learning</t>
  </si>
  <si>
    <t>Future Skills Academy</t>
  </si>
  <si>
    <t>Cumberland Street</t>
  </si>
  <si>
    <t>Petone</t>
  </si>
  <si>
    <t>Off Campus - In Region</t>
  </si>
  <si>
    <t>Off Campus - Out of Region</t>
  </si>
  <si>
    <t>Extramural / Distance Learning</t>
  </si>
  <si>
    <t>Course delivered extramurally or by distance learning.</t>
  </si>
  <si>
    <t>Distance Learning</t>
  </si>
  <si>
    <t>Oakura Marae</t>
  </si>
  <si>
    <t>Kairau Marae</t>
  </si>
  <si>
    <t>Mahia Mai a Whai Tara</t>
  </si>
  <si>
    <t>New Zealand Fire Service, Waverley Fire Station</t>
  </si>
  <si>
    <t>Te Oranganui Iwi Health Authority</t>
  </si>
  <si>
    <t>Hikoikoi Management</t>
  </si>
  <si>
    <t>New Plymouth Boys' High School</t>
  </si>
  <si>
    <t>Raumano Health Trust</t>
  </si>
  <si>
    <t>Level 1, Kings Building</t>
  </si>
  <si>
    <t>New Zealand Institute of Highway Technology (NZIHT)</t>
  </si>
  <si>
    <t>New Zealand Insitute of Highway Technology (NZIHT)</t>
  </si>
  <si>
    <t>Queens Academic Group</t>
  </si>
  <si>
    <t>Taumarunui High School</t>
  </si>
  <si>
    <t>Tongariro School</t>
  </si>
  <si>
    <t>Otorohanga Kiwi House</t>
  </si>
  <si>
    <t>Horaparaikete Papakainga</t>
  </si>
  <si>
    <t>Te Wharekura o Mauao</t>
  </si>
  <si>
    <t>Nga Matapuna Oranga PHO</t>
  </si>
  <si>
    <t>Whaioranga Trust</t>
  </si>
  <si>
    <t>Tahuwhakatiki (Romai) Marae</t>
  </si>
  <si>
    <t>Tipapa Marae - Ngati Manawa</t>
  </si>
  <si>
    <t>Historic Village</t>
  </si>
  <si>
    <t>Te Whare Aronui o Tuwharetoa</t>
  </si>
  <si>
    <t>Te Kuirau Marae</t>
  </si>
  <si>
    <t>Mount Maunganui College</t>
  </si>
  <si>
    <t>Whakatane District Council</t>
  </si>
  <si>
    <t>Extramural or Distance Learning</t>
  </si>
  <si>
    <t>Distance  Learning</t>
  </si>
  <si>
    <t>Auckland Region Women’s Corrections Facility</t>
  </si>
  <si>
    <t>Spring Hill Corrections Facility</t>
  </si>
  <si>
    <t>Hawkes Bay Regional Prison</t>
  </si>
  <si>
    <t>Whanganui Prison</t>
  </si>
  <si>
    <t>Arohata Prison</t>
  </si>
  <si>
    <t>Christchurch Men’s Prison</t>
  </si>
  <si>
    <t>Christchurch Women’s Prison</t>
  </si>
  <si>
    <t>Community - Northland</t>
  </si>
  <si>
    <t>Community - Auckland</t>
  </si>
  <si>
    <t>Community - MECF</t>
  </si>
  <si>
    <t>Community - Wiri Men’s Prison</t>
  </si>
  <si>
    <t>Community - Hamilton</t>
  </si>
  <si>
    <t>Community - Rotorua</t>
  </si>
  <si>
    <t>Community - Whakatane</t>
  </si>
  <si>
    <t>Community - Napier</t>
  </si>
  <si>
    <t>Community - Palmerston North</t>
  </si>
  <si>
    <t>Community - Wellington</t>
  </si>
  <si>
    <t>Community - Blenheim</t>
  </si>
  <si>
    <t>Community - Christchurch</t>
  </si>
  <si>
    <t>Community - Dunedin</t>
  </si>
  <si>
    <t>Community - South Dunedin</t>
  </si>
  <si>
    <t>Community - Oamaru</t>
  </si>
  <si>
    <t>Main Campus (Extramural)</t>
  </si>
  <si>
    <t>Westport Trades Workshop</t>
  </si>
  <si>
    <t>West Coast Digger School</t>
  </si>
  <si>
    <t>Auckland Trades Campus</t>
  </si>
  <si>
    <t>Extramural/Distance Learning</t>
  </si>
  <si>
    <t>AUT North</t>
  </si>
  <si>
    <t>AUT South</t>
  </si>
  <si>
    <t>Millenium Campus</t>
  </si>
  <si>
    <t>EnterpriseMIT West</t>
  </si>
  <si>
    <t>EnterpriseMIT (Manukau Institute of Technology)</t>
  </si>
  <si>
    <t>Western Institute of Technology at Taranaki</t>
  </si>
  <si>
    <t>Manfield Racecourse</t>
  </si>
  <si>
    <t>Hayseed Trust</t>
  </si>
  <si>
    <t>Western Community Centre</t>
  </si>
  <si>
    <t>Katikati Community Centre</t>
  </si>
  <si>
    <t>A&amp;P Showgrounds</t>
  </si>
  <si>
    <t>Hutt Bridge Club</t>
  </si>
  <si>
    <t>Invercargill City Library</t>
  </si>
  <si>
    <t>Aratiatia Station</t>
  </si>
  <si>
    <t>Linton Park Community Centre</t>
  </si>
  <si>
    <t>Fairfield House</t>
  </si>
  <si>
    <t>Seven Oaks School</t>
  </si>
  <si>
    <t>Salvation Army Corps</t>
  </si>
  <si>
    <t>Pukekohe Netball Centre</t>
  </si>
  <si>
    <t>Community Resource Centre</t>
  </si>
  <si>
    <t>Manawatu Community Trust</t>
  </si>
  <si>
    <t>11 Prouse Street</t>
  </si>
  <si>
    <t>Founders Park</t>
  </si>
  <si>
    <t>Te Whare Oranga o Parakai</t>
  </si>
  <si>
    <t>Canterbury Country Cricket Association, Main Power Oval</t>
  </si>
  <si>
    <t>Historic Village (Village School House)</t>
  </si>
  <si>
    <t>St Stephens Church</t>
  </si>
  <si>
    <t>Charles Plimmer House, Inner Most Gardens</t>
  </si>
  <si>
    <t>49 Sala Street</t>
  </si>
  <si>
    <t>AMS Group - Christchurch</t>
  </si>
  <si>
    <t>AMS Group - Whangarei</t>
  </si>
  <si>
    <t>AMS Group - Napier</t>
  </si>
  <si>
    <t>AMS Group - Wellington</t>
  </si>
  <si>
    <t>Mr Barber</t>
  </si>
  <si>
    <t>Otago Polytechnic Auckland International Campus</t>
  </si>
  <si>
    <t>Manukau Main Campus</t>
  </si>
  <si>
    <t>Tokoroa</t>
  </si>
  <si>
    <t>Christchurch Mens Prison</t>
  </si>
  <si>
    <t>Christchurch Womens Prison</t>
  </si>
  <si>
    <t>DAS Training Solutions Ltd</t>
  </si>
  <si>
    <t>Sewtec NL</t>
  </si>
  <si>
    <t>Kaitaia</t>
  </si>
  <si>
    <t>Community College Nelson</t>
  </si>
  <si>
    <t>Safety 'n Action Christchurch</t>
  </si>
  <si>
    <t>Safety 'n Action Morrinsville</t>
  </si>
  <si>
    <t>Safety 'n Action East Tamaki</t>
  </si>
  <si>
    <t>Safety 'n Action Stratfood</t>
  </si>
  <si>
    <t>Safety 'n Action Wellington</t>
  </si>
  <si>
    <t>ECOLight Stadium</t>
  </si>
  <si>
    <t>Career NetWork Tokoroa</t>
  </si>
  <si>
    <t>North Shore Language School Glenfield Campus</t>
  </si>
  <si>
    <t>North Shore Language School Albany Campus</t>
  </si>
  <si>
    <t>North Shore Langauge School Auckland City Campus</t>
  </si>
  <si>
    <t>Otahuhu</t>
  </si>
  <si>
    <t>NZSE ICT Campus New Lynn</t>
  </si>
  <si>
    <t>Waihi</t>
  </si>
  <si>
    <t>Hagley Community College YG</t>
  </si>
  <si>
    <t>Wellcare Education Ltd - Hamilton</t>
  </si>
  <si>
    <t>Wellcare Education Ltd - Auckland</t>
  </si>
  <si>
    <t>Wellcare Education Ltd - Wellington</t>
  </si>
  <si>
    <t>Wellcare Education Ltd - Nelson</t>
  </si>
  <si>
    <t>Wellcare Education Ltd - Kapiti</t>
  </si>
  <si>
    <t>Wellcare Education Ltd - Christchurch</t>
  </si>
  <si>
    <t>Wellcare Education Ltd - Palmerston North</t>
  </si>
  <si>
    <t>Wellcare Education Ltd - Levin</t>
  </si>
  <si>
    <t>Wellcare Education Ltd - Dunedin</t>
  </si>
  <si>
    <t>ITC / NorthTec</t>
  </si>
  <si>
    <t>Mt Smart Stadium</t>
  </si>
  <si>
    <t>Tauranga (Head Office)</t>
  </si>
  <si>
    <t>Khyber Pass Road</t>
  </si>
  <si>
    <t>Wintec Building - TeKuiti</t>
  </si>
  <si>
    <t>Nga Kanohi Marae</t>
  </si>
  <si>
    <t>Tauhoa School</t>
  </si>
  <si>
    <t>Kapiti</t>
  </si>
  <si>
    <t>Napier</t>
  </si>
  <si>
    <t>Wakefield Street, Auckland</t>
  </si>
  <si>
    <t>SolomonGroup</t>
  </si>
  <si>
    <t>Leabank Primary</t>
  </si>
  <si>
    <t>Kelston Primary</t>
  </si>
  <si>
    <t>Mansell Senior School</t>
  </si>
  <si>
    <t>Stanhope Road School</t>
  </si>
  <si>
    <t>Pukekohe North Primary</t>
  </si>
  <si>
    <t>Homai Primary</t>
  </si>
  <si>
    <t>SolomonGroup Pukekohe</t>
  </si>
  <si>
    <t>Marfell Community School</t>
  </si>
  <si>
    <t>SolomonGroup Highland Park</t>
  </si>
  <si>
    <t>SolomonGroup West Campus</t>
  </si>
  <si>
    <t>Massey Community Hub</t>
  </si>
  <si>
    <t>Rongomai School</t>
  </si>
  <si>
    <t>Madhill House Community</t>
  </si>
  <si>
    <t>Manukau Papatoetoe</t>
  </si>
  <si>
    <t>Wellington Football Club</t>
  </si>
  <si>
    <t>Buttermilk</t>
  </si>
  <si>
    <t>291-295 Kamo Road</t>
  </si>
  <si>
    <t>Rahui Pokeka Campus - Te Wananga o Aotearoa</t>
  </si>
  <si>
    <t>Dunedin - Momona Hall (Temporary)</t>
  </si>
  <si>
    <t>Invercargill - Southland Times Meeting rooms (Temporary)</t>
  </si>
  <si>
    <t>Wellington - Johnsonville Community Centre (Temporary)</t>
  </si>
  <si>
    <t>Stratford - Taratahi Agricultrual Training Centre</t>
  </si>
  <si>
    <t>Unitec</t>
  </si>
  <si>
    <t>Palmerston North - Hancock Community House (Temporary)</t>
  </si>
  <si>
    <t>South Springston Memorial Hall, Christchurch (Temporary)</t>
  </si>
  <si>
    <t>Rangiora Mandeville Fire Station Christchurch (Temporary)</t>
  </si>
  <si>
    <t>Welcome Bay Community Centre, Tauranga, (Temporary)</t>
  </si>
  <si>
    <t>Presbyterian Church Hall, Cromwell (Temporary)</t>
  </si>
  <si>
    <t>EIT Rural Studies Hall, Gisborne (Temporary)</t>
  </si>
  <si>
    <t>Wakefield Fire Station, Nelson (Temporary)</t>
  </si>
  <si>
    <t>Agrilearn, Timaru (Temporary)</t>
  </si>
  <si>
    <t>St Francis Community Church, Hamilton (Temporary)</t>
  </si>
  <si>
    <t>Taupo Bay - Te Umanga - Stony Creek Station</t>
  </si>
  <si>
    <t>New Zealand Dairy Academy</t>
  </si>
  <si>
    <t>Air NZ Aviation Institute - CHC Campus</t>
  </si>
  <si>
    <t>Nosrth Shore City</t>
  </si>
  <si>
    <t>Waitakere  District</t>
  </si>
  <si>
    <t>Lower Hutt District</t>
  </si>
  <si>
    <t>Marlaborough District</t>
  </si>
  <si>
    <t>Upper Hut City</t>
  </si>
  <si>
    <t>Central Hawkes Bay District</t>
  </si>
  <si>
    <t>Otorohonga District</t>
  </si>
  <si>
    <t>Rangitakei District</t>
  </si>
  <si>
    <t>selwyn District</t>
  </si>
  <si>
    <t>Chatam Islands Territory</t>
  </si>
  <si>
    <t>Chatham Islands Territory</t>
  </si>
  <si>
    <t>Intensive Literacy and Numeracy (Prisons)</t>
  </si>
  <si>
    <t>Mahi Ora - Kiwi Ora</t>
  </si>
  <si>
    <t>Service Skills Centre</t>
  </si>
  <si>
    <t>New Campus site</t>
  </si>
  <si>
    <t>New Zealand Management Academies, Moa Street</t>
  </si>
  <si>
    <t>New Zealand Management Academies, City Road Auckland</t>
  </si>
  <si>
    <t>New Zealand Management Academies, Kent Terrace Wellington</t>
  </si>
  <si>
    <t>New Zealand Management Academies, Tauranga</t>
  </si>
  <si>
    <t>New Zealand Management Academies, Karangahape Road</t>
  </si>
  <si>
    <t>New Zealand Management Academies, Cambridge Terrace Wellington</t>
  </si>
  <si>
    <t>New Zealand Management Academies, Corban Ave Henderson</t>
  </si>
  <si>
    <t>New Zealand Management Academies, Manukau</t>
  </si>
  <si>
    <t>New Zealand Management Academies, Christchurch</t>
  </si>
  <si>
    <t>New Zealand Management Academies, Epsom</t>
  </si>
  <si>
    <t>Auckland Central</t>
  </si>
  <si>
    <t>Port View</t>
  </si>
  <si>
    <t>Feats New Plymouth</t>
  </si>
  <si>
    <t>Lovedale Road, Hastings</t>
  </si>
  <si>
    <t>Kerikeri</t>
  </si>
  <si>
    <t>Correspondence</t>
  </si>
  <si>
    <t>Trade Education Rotorua Campus</t>
  </si>
  <si>
    <t>Yendell Park</t>
  </si>
  <si>
    <t>1a</t>
  </si>
  <si>
    <t>Auxiliary Unit C</t>
  </si>
  <si>
    <t>Academy of Diving Trust (Petone)</t>
  </si>
  <si>
    <t>Academy of Diving Trust (Westhaven)</t>
  </si>
  <si>
    <t>Academy New Zealand - Hastings</t>
  </si>
  <si>
    <t>Academy New Zealand - Manurewa</t>
  </si>
  <si>
    <t>Hutt Central</t>
  </si>
  <si>
    <t>Main Campus The Square</t>
  </si>
  <si>
    <t>Satellite</t>
  </si>
  <si>
    <t>500 Queen Street</t>
  </si>
  <si>
    <t>Ikaroa</t>
  </si>
  <si>
    <t>Te Taitokerau</t>
  </si>
  <si>
    <t>Distance delivery</t>
  </si>
  <si>
    <t>YMCA Porirua</t>
  </si>
  <si>
    <t>Gisborne Design School</t>
  </si>
  <si>
    <t>Whangarei Design School</t>
  </si>
  <si>
    <t>ARWCF</t>
  </si>
  <si>
    <t>ARCMF</t>
  </si>
  <si>
    <t>Horowhenua Learning Centre Trust</t>
  </si>
  <si>
    <t>TSA E&amp;E</t>
  </si>
  <si>
    <t>478 Ruakaka Road</t>
  </si>
  <si>
    <t>Greenmeadows</t>
  </si>
  <si>
    <t>8 Puhinui Road</t>
  </si>
  <si>
    <t>Randwick Park Community House</t>
  </si>
  <si>
    <t>Te Heti Te Kohanga Reo</t>
  </si>
  <si>
    <t>Manurewa Baptist Church</t>
  </si>
  <si>
    <t>Auckland Site</t>
  </si>
  <si>
    <t>Manukau Site</t>
  </si>
  <si>
    <t>Wellington Site</t>
  </si>
  <si>
    <t>VETEL Waihi</t>
  </si>
  <si>
    <t>Ara Institute of Canterbury</t>
  </si>
  <si>
    <t>Trades-related</t>
  </si>
  <si>
    <t>Refer to Appendix Two of the Request for Funding Applications document for details on how to complete this form.</t>
  </si>
  <si>
    <t>NZQF Level
 3 or 4</t>
  </si>
  <si>
    <t>Is this a pre-employement programme?</t>
  </si>
  <si>
    <t>D
Edumis No.</t>
  </si>
  <si>
    <t>C Proposed Total EFTS volume</t>
  </si>
  <si>
    <r>
      <t xml:space="preserve">Price per EFTS - government contribution  (GST exclusive)
</t>
    </r>
    <r>
      <rPr>
        <i/>
        <sz val="10"/>
        <color rgb="FFFF9900"/>
        <rFont val="Calibri"/>
        <family val="2"/>
      </rPr>
      <t>($0,000.00)</t>
    </r>
  </si>
  <si>
    <t>Total cost per EFTS</t>
  </si>
  <si>
    <t>Fees charged per Qual (GST inclusive)</t>
  </si>
  <si>
    <t>Fees per EFTS (GST inclusive)</t>
  </si>
  <si>
    <t>Nelson Marlborough Inst of Technology</t>
  </si>
  <si>
    <t>Northland Polytechnic</t>
  </si>
  <si>
    <t>Whitireia Community Polytechnic</t>
  </si>
  <si>
    <t>Open Polytechnic</t>
  </si>
  <si>
    <t>Waiariki Bay of Plenty Polytechnic</t>
  </si>
  <si>
    <t>University of Auckland</t>
  </si>
  <si>
    <t>Massey University</t>
  </si>
  <si>
    <t>Victoria University of Wellington</t>
  </si>
  <si>
    <t>University of Canterbury</t>
  </si>
  <si>
    <t>University of Otago</t>
  </si>
  <si>
    <t>Auckland University of Technology</t>
  </si>
  <si>
    <t>North Shore Helicopter Training Limited</t>
  </si>
  <si>
    <t>Ames IT Academy</t>
  </si>
  <si>
    <t>EnterpriseMIT Ltd</t>
  </si>
  <si>
    <t>Manaaki Ora Trust</t>
  </si>
  <si>
    <t>Agriculture New Zealand</t>
  </si>
  <si>
    <t>AMS Group Training</t>
  </si>
  <si>
    <t>Southern Wings</t>
  </si>
  <si>
    <t>Avon City Ford Training</t>
  </si>
  <si>
    <t>New Zealand College of Chinese Medicine</t>
  </si>
  <si>
    <t>Sues Unlimited</t>
  </si>
  <si>
    <t>New Zealand School of Radio</t>
  </si>
  <si>
    <t>Mr Barber Ltd</t>
  </si>
  <si>
    <t>Te Roopu a Iwi o Te Arawa Charitable Tru</t>
  </si>
  <si>
    <t>New Zealand Skydiving School Ltd</t>
  </si>
  <si>
    <t>Samala Robinson Academy</t>
  </si>
  <si>
    <t>EmployNZ</t>
  </si>
  <si>
    <t>Waikato Aero Club Incorporated</t>
  </si>
  <si>
    <t>Community Colleges New Zealand Ltd</t>
  </si>
  <si>
    <t>The Professional Bar &amp; Restaurant School</t>
  </si>
  <si>
    <t>Queens Academic Group Limited</t>
  </si>
  <si>
    <t>Safety 'n Action Limited</t>
  </si>
  <si>
    <t>Corporate Academy Group</t>
  </si>
  <si>
    <t>North Shore International Academy</t>
  </si>
  <si>
    <t>Flight Training Manawatu t/a Hawk Enterp</t>
  </si>
  <si>
    <t>Youth Cultures &amp; Community Trust t/a Pra</t>
  </si>
  <si>
    <t>ICL Business School</t>
  </si>
  <si>
    <t>Career Network Limited</t>
  </si>
  <si>
    <t>North Shore Language School</t>
  </si>
  <si>
    <t>Peter Minturn Goldsmith School Limited</t>
  </si>
  <si>
    <t>College of Law New Zealand Limited</t>
  </si>
  <si>
    <t>Techtorium NZ Institute of Info Tech</t>
  </si>
  <si>
    <t>New Zealand Career College</t>
  </si>
  <si>
    <t>CTC Aviation Training (NZ) LTd</t>
  </si>
  <si>
    <t>Queenstown Resort College (QRC)</t>
  </si>
  <si>
    <t>Wanaka Helicopters Limited</t>
  </si>
  <si>
    <t>Bay Agricultural Training Limited</t>
  </si>
  <si>
    <t>Vet Nurse Plus Limited</t>
  </si>
  <si>
    <t>Information Technology Training Institut</t>
  </si>
  <si>
    <t>New Zealand Institute of Education 2007</t>
  </si>
  <si>
    <t>Elliott Hairdressing Training Centre Lim</t>
  </si>
  <si>
    <t>New Zealand Performing Arts Limited</t>
  </si>
  <si>
    <t>Pacific Coast Technical Institute</t>
  </si>
  <si>
    <t>Greymouth High School YG</t>
  </si>
  <si>
    <t>Tokomairiro High School YG</t>
  </si>
  <si>
    <t>Air Hawkes Bay Limited</t>
  </si>
  <si>
    <t>Naturopathic College of N Z Ltd</t>
  </si>
  <si>
    <t>SAE Institute</t>
  </si>
  <si>
    <t>Media Design School</t>
  </si>
  <si>
    <t>Elite International School of Beauty &amp; S</t>
  </si>
  <si>
    <t>Aromaflex Academy</t>
  </si>
  <si>
    <t>Education Action Ltd</t>
  </si>
  <si>
    <t>Metal Tech Education Ltd</t>
  </si>
  <si>
    <t>PORSE Education &amp; Training (NZ) Limited</t>
  </si>
  <si>
    <t>Blueprint Centre For Learning</t>
  </si>
  <si>
    <t>Waikato Institute for Leisure &amp; Sport</t>
  </si>
  <si>
    <t>MSL Training Limited</t>
  </si>
  <si>
    <t>New Zealand Welding School</t>
  </si>
  <si>
    <t>The International Travel College of New</t>
  </si>
  <si>
    <t>Pathways College of Bible &amp; Mission</t>
  </si>
  <si>
    <t>Waikato Institute of Education</t>
  </si>
  <si>
    <t>Lotus Holistic Centre</t>
  </si>
  <si>
    <t>Eastwest College of Intercultural Studie</t>
  </si>
  <si>
    <t>NZ Graduate School of Education</t>
  </si>
  <si>
    <t>JTP Consultants Ltd t/a Te Kotahitanga T</t>
  </si>
  <si>
    <t>SENZ Training and Employment Centre</t>
  </si>
  <si>
    <t>Kyrewood Equestrian Centre</t>
  </si>
  <si>
    <t>Wellpark College of Natural Therapies</t>
  </si>
  <si>
    <t>Royal Business College</t>
  </si>
  <si>
    <t>Success Maker Education Centre</t>
  </si>
  <si>
    <t>The National College of Security Personn</t>
  </si>
  <si>
    <t>New Zealand College of Chiropractic</t>
  </si>
  <si>
    <t>Land Based Training Ltd</t>
  </si>
  <si>
    <t>Te Wananga Takiura O Nga Kura Kaupapa Ma</t>
  </si>
  <si>
    <t>Netcor Campus (NZ Education &amp; Tourism)</t>
  </si>
  <si>
    <t>NZ School of Commercial Diver Training</t>
  </si>
  <si>
    <t>Airways Training Centre</t>
  </si>
  <si>
    <t>Pacific Intl Hotel Management School</t>
  </si>
  <si>
    <t>Mara Marketing Ltd</t>
  </si>
  <si>
    <t>Vineyard College</t>
  </si>
  <si>
    <t>Premier Hairdressing College</t>
  </si>
  <si>
    <t>Elim Leadership College</t>
  </si>
  <si>
    <t>College of Natural Health and Homeopathy</t>
  </si>
  <si>
    <t>Solomon Group</t>
  </si>
  <si>
    <t>NZ Institute of Sport</t>
  </si>
  <si>
    <t>Catholic Institute of Aotearoa New Zeala</t>
  </si>
  <si>
    <t>Te Kura Toi Whakaari O Aotearoa: New Zea</t>
  </si>
  <si>
    <t>Taratahi Agricultural Training Centre</t>
  </si>
  <si>
    <t>Whitecliffe College of Arts and Design</t>
  </si>
  <si>
    <t>Auckland Institute of Studies</t>
  </si>
  <si>
    <t>IPU New Zealand</t>
  </si>
  <si>
    <t>Laidlaw College Incorporated</t>
  </si>
  <si>
    <t>Faith Bible College</t>
  </si>
  <si>
    <t>EDENZ Colleges</t>
  </si>
  <si>
    <t>Alphacrucis International College</t>
  </si>
  <si>
    <t>Taruna College</t>
  </si>
  <si>
    <t>Air New Zealand Aviation Institute</t>
  </si>
  <si>
    <t>International Aviation Academy of NZ Ltd</t>
  </si>
  <si>
    <t>Nelson Aviation College Limited</t>
  </si>
  <si>
    <t>National School of Aesthetics</t>
  </si>
  <si>
    <t>The Hairdressing Academy</t>
  </si>
  <si>
    <t>International College of Camille</t>
  </si>
  <si>
    <t>Ashton Warner Nanny Academy</t>
  </si>
  <si>
    <t>NZ Inst of Electrolysis &amp; Beauty Therapy</t>
  </si>
  <si>
    <t>New Zealand Tertiary College</t>
  </si>
  <si>
    <t>Hungry Creek Art And Crafts School</t>
  </si>
  <si>
    <t>Fashion and Faces International</t>
  </si>
  <si>
    <t>Ardmore Flying School Ltd</t>
  </si>
  <si>
    <t>New Zealand School of Tourism Limited</t>
  </si>
  <si>
    <t>South Pacific College of Natural Medicin</t>
  </si>
  <si>
    <t>Crown Institute of Studies</t>
  </si>
  <si>
    <t>South Seas Film and Television School</t>
  </si>
  <si>
    <t>Design and Arts College of New Zealand L</t>
  </si>
  <si>
    <t>New Zealand Management Academies Ltd</t>
  </si>
  <si>
    <t>Avonmore Tertiary Institute</t>
  </si>
  <si>
    <t>Feats Limited</t>
  </si>
  <si>
    <t>Bethlehem Tertiary Institute</t>
  </si>
  <si>
    <t>The College of Future Learning New Zeala</t>
  </si>
  <si>
    <t>Good Shepherd College - Te Hepara Pai</t>
  </si>
  <si>
    <t>Martin-Hautus The Pacific Peoples Learni</t>
  </si>
  <si>
    <t>Strive Community Trust Training</t>
  </si>
  <si>
    <t>Playcentre Education</t>
  </si>
  <si>
    <t>Alpha Training and Development Centre</t>
  </si>
  <si>
    <t>Horizon Education</t>
  </si>
  <si>
    <t>U-Turn Community Training Services Limit</t>
  </si>
  <si>
    <t>Auckland Hotel &amp; Chefs Training School</t>
  </si>
  <si>
    <t>New Zealand Equine Training Ltd</t>
  </si>
  <si>
    <t>Trade Education</t>
  </si>
  <si>
    <t>Maniapoto Training Agency</t>
  </si>
  <si>
    <t>ATC New Zealand</t>
  </si>
  <si>
    <t>KIWA</t>
  </si>
  <si>
    <t>Aperfield Montessori Trust</t>
  </si>
  <si>
    <t>South Pacific Islands Institute (SPI)</t>
  </si>
  <si>
    <t>NZ Training Centre</t>
  </si>
  <si>
    <t>Servilles Academy of Hairdressing</t>
  </si>
  <si>
    <t>Carey Baptist College</t>
  </si>
  <si>
    <t>Institute of Professional Legal Studies</t>
  </si>
  <si>
    <t>Sobieski Consultants Training Division</t>
  </si>
  <si>
    <t>Te Kokiri Development Consultancy Inc</t>
  </si>
  <si>
    <t>Anamata</t>
  </si>
  <si>
    <t>Westport Deep Sea Fishing School</t>
  </si>
  <si>
    <t>Academy New Zealand - Group</t>
  </si>
  <si>
    <t>Whakato te Matauranga</t>
  </si>
  <si>
    <t>English Teaching College</t>
  </si>
  <si>
    <t>Ag Challenge Ltd</t>
  </si>
  <si>
    <t>C Hayes Engineering Training Division</t>
  </si>
  <si>
    <t>Animation College of New Zealand Limited</t>
  </si>
  <si>
    <t>Skills Update Training Inst</t>
  </si>
  <si>
    <t>Whitireia New Zealand Ltd</t>
  </si>
  <si>
    <t>ILP Education &amp; Training Ltd</t>
  </si>
  <si>
    <t>Te Kohanga Reo Trust - Wellington</t>
  </si>
  <si>
    <t>National Council of YMCAs of NZ</t>
  </si>
  <si>
    <t>Nelson Training Centre</t>
  </si>
  <si>
    <t>Pacific Training Institute</t>
  </si>
  <si>
    <t>Matapuna Training Centre</t>
  </si>
  <si>
    <t>The Learning Connexion Ltd</t>
  </si>
  <si>
    <t>Child Matters</t>
  </si>
  <si>
    <t>Palmerston North School of Design</t>
  </si>
  <si>
    <t>G and H Training Limited</t>
  </si>
  <si>
    <t>Polyethnic Institute of Studies</t>
  </si>
  <si>
    <t>Harrington/Vaughan Academy of Hairdressi</t>
  </si>
  <si>
    <t>2 Meke Training</t>
  </si>
  <si>
    <t>Literacy Aotearoa Training</t>
  </si>
  <si>
    <t>ACTS Auckland City Training School</t>
  </si>
  <si>
    <t>Target Education</t>
  </si>
  <si>
    <t>Te Rito Maioha Early Childhood New Zeala</t>
  </si>
  <si>
    <t>Lakeland Learning Company Limited</t>
  </si>
  <si>
    <t>Excel Ministries Schl of Performing Arts</t>
  </si>
  <si>
    <t>The Salvation Army Education &amp; Employmen</t>
  </si>
  <si>
    <t>Maata Waka Enterprises</t>
  </si>
  <si>
    <t>The New Zealand College of Massage</t>
  </si>
  <si>
    <t>Hillary Outdoors Education Centres</t>
  </si>
  <si>
    <t>Te Kura Motuhake O Te Ataarangi</t>
  </si>
  <si>
    <t>Nelson Technical Institute Ltd</t>
  </si>
  <si>
    <t>NZ School of Acupuncture &amp; TCM</t>
  </si>
  <si>
    <t>Frontline Training Consultancy</t>
  </si>
  <si>
    <t>Kershaw Training Enterprises</t>
  </si>
  <si>
    <t>Morrinsville Training Centre Ltd</t>
  </si>
  <si>
    <t>Regent Training Centre Ltd</t>
  </si>
  <si>
    <t>Te Wananga Whare Tapere O Takitimu</t>
  </si>
  <si>
    <t>Best Pacific Institute of Education Limi</t>
  </si>
  <si>
    <t>NZ School of Food &amp; Wine</t>
  </si>
  <si>
    <t>Training For You Ltd</t>
  </si>
  <si>
    <t>People Potential Ltd</t>
  </si>
  <si>
    <t>New Zealand Institute of Fashion Technol</t>
  </si>
  <si>
    <t>Valley Education &amp; Training Enterprises</t>
  </si>
  <si>
    <t>Samoa</t>
  </si>
  <si>
    <t>Overseas</t>
  </si>
  <si>
    <t>Fiji</t>
  </si>
  <si>
    <t>Shenyang</t>
  </si>
  <si>
    <t>Beijing</t>
  </si>
  <si>
    <t>Shandong Economics University</t>
  </si>
  <si>
    <t>Tereora College</t>
  </si>
  <si>
    <t>Pacific Theological College</t>
  </si>
  <si>
    <t>Vanuatu</t>
  </si>
  <si>
    <t>ONEBURGESSHILL</t>
  </si>
  <si>
    <t>Motupure Island</t>
  </si>
  <si>
    <t>Main Campus Taradale</t>
  </si>
  <si>
    <t>Hastings Centre</t>
  </si>
  <si>
    <t>Central Hawke's Bay Centre</t>
  </si>
  <si>
    <t>Flaxmere Centre</t>
  </si>
  <si>
    <t>Wairoa</t>
  </si>
  <si>
    <t>Maraenui</t>
  </si>
  <si>
    <t>Tairawhiti Campus</t>
  </si>
  <si>
    <t>Tairâwhiti Campus</t>
  </si>
  <si>
    <t>EIT - Auckland</t>
  </si>
  <si>
    <t>Porirua</t>
  </si>
  <si>
    <t>Wanganui%20City%20College</t>
  </si>
  <si>
    <t>Matipo Trust/MPTT</t>
  </si>
  <si>
    <t>Martinborough Playcentre</t>
  </si>
  <si>
    <t>The New Zealand Refining Company Limited</t>
  </si>
  <si>
    <t>Papakura High School</t>
  </si>
  <si>
    <t>Te Tuhi</t>
  </si>
  <si>
    <t>Career and Management Training Services</t>
  </si>
  <si>
    <t>Solomon Group - Manurewa</t>
  </si>
  <si>
    <t>Intramural Offshore</t>
  </si>
  <si>
    <t>Skills Update Training Institute - Papakura</t>
  </si>
  <si>
    <t>ALC Timaru</t>
  </si>
  <si>
    <t>MT</t>
  </si>
  <si>
    <t>Mahurangi Technical Institute (Warkworth)</t>
  </si>
  <si>
    <t>WV</t>
  </si>
  <si>
    <t>Wallaceville Campus</t>
  </si>
  <si>
    <t>Dargaville Campus</t>
  </si>
  <si>
    <t>Bay of Islands - Waitangi</t>
  </si>
  <si>
    <t>Health and Safety Education Centre</t>
  </si>
  <si>
    <t>Orewa</t>
  </si>
  <si>
    <t>Marine Technology Learning Centre</t>
  </si>
  <si>
    <t>Orama Great Barrier IS</t>
  </si>
  <si>
    <t>06 Kaitaia College</t>
  </si>
  <si>
    <t>Auckl AND learning Centre</t>
  </si>
  <si>
    <t>Auckland District Sites</t>
  </si>
  <si>
    <t>Tennyson Street Campus</t>
  </si>
  <si>
    <t>Oamaru Campus</t>
  </si>
  <si>
    <t>Princes Street Campus</t>
  </si>
  <si>
    <t>Great King Street</t>
  </si>
  <si>
    <t>Ara Institute's Timaru Campus</t>
  </si>
  <si>
    <t>Hungry Creek Art and Craft School</t>
  </si>
  <si>
    <t>Tupou</t>
  </si>
  <si>
    <t>TE</t>
  </si>
  <si>
    <t>Te Anau</t>
  </si>
  <si>
    <t>Papaua New Guinea</t>
  </si>
  <si>
    <t>Papua New Guinea</t>
  </si>
  <si>
    <t>Bongard Campus</t>
  </si>
  <si>
    <t>Mokoia Campus</t>
  </si>
  <si>
    <t>Nelson/Marlborough Institute of Technology, Blenheim</t>
  </si>
  <si>
    <t>Goldfields Mall</t>
  </si>
  <si>
    <t>Rydal House</t>
  </si>
  <si>
    <t>Judea Community Sports Club</t>
  </si>
  <si>
    <t>Tuwharetoa Ki Kawerau</t>
  </si>
  <si>
    <t>Kawerau Central</t>
  </si>
  <si>
    <t>Ngati Hangarau Marae</t>
  </si>
  <si>
    <t>Nelson Marlborough Institute of Technology Nelson</t>
  </si>
  <si>
    <t>Te Whakaatu Whanaugna Trust - Youth and Whanau Action Centre</t>
  </si>
  <si>
    <t>Paradise Timbers Pty Ltd</t>
  </si>
  <si>
    <t>Taumarunui (Carpentry ex MoW bldg)</t>
  </si>
  <si>
    <t>Te Wananga o Aotearoa</t>
  </si>
  <si>
    <t>Te Whanau a Apanui Runanga Board Room</t>
  </si>
  <si>
    <t>South Waikato District Council Warehouse</t>
  </si>
  <si>
    <t>South Waikato District Council Sport and Event Centre</t>
  </si>
  <si>
    <t>Te  Whare Aronui</t>
  </si>
  <si>
    <t>Tamaki Campus</t>
  </si>
  <si>
    <t>Manukau Institue of Technology</t>
  </si>
  <si>
    <t>North Shore Campus</t>
  </si>
  <si>
    <t>St Johns College</t>
  </si>
  <si>
    <t>Epsom Campus</t>
  </si>
  <si>
    <t>Tai Tokerau Campus</t>
  </si>
  <si>
    <t>Unspecified within New Zealand</t>
  </si>
  <si>
    <t>Tauranga University College</t>
  </si>
  <si>
    <t>Hamilton Language Institute</t>
  </si>
  <si>
    <t>Raroera Campus</t>
  </si>
  <si>
    <t>Australian Graduate School of Management</t>
  </si>
  <si>
    <t>Waikato-Tainui College for Research and Development</t>
  </si>
  <si>
    <t>Main Campus (Manawatu)</t>
  </si>
  <si>
    <t>Main Campus (Turitea)</t>
  </si>
  <si>
    <t>Massey Univeristy Albany</t>
  </si>
  <si>
    <t>Solomon Islands</t>
  </si>
  <si>
    <t>Ruawharo</t>
  </si>
  <si>
    <t>Singapore</t>
  </si>
  <si>
    <t>Singapore Aviation Acadamey</t>
  </si>
  <si>
    <t>Employees  and Manufacturers Association</t>
  </si>
  <si>
    <t>Employees Association</t>
  </si>
  <si>
    <t>Massey Wellington</t>
  </si>
  <si>
    <t>Western Samoa</t>
  </si>
  <si>
    <t>NZ Defence Force Command &amp; Staff College</t>
  </si>
  <si>
    <t>Waiouru Military Studies</t>
  </si>
  <si>
    <t>Military Studies Auckland</t>
  </si>
  <si>
    <t>Wairarapa Polytechnic</t>
  </si>
  <si>
    <t>Takitimu Performing Arts School</t>
  </si>
  <si>
    <t>Auckland Geographic Area</t>
  </si>
  <si>
    <t>Ardmore Flight Centre</t>
  </si>
  <si>
    <t>Wellington Geographic Area</t>
  </si>
  <si>
    <t>Christchurch Geographic Area</t>
  </si>
  <si>
    <t>Melbourne</t>
  </si>
  <si>
    <t>Tonga</t>
  </si>
  <si>
    <t>China</t>
  </si>
  <si>
    <t>Massey University (Hokowhitu  Site)</t>
  </si>
  <si>
    <t>Hong Kong University Polytechnic</t>
  </si>
  <si>
    <t>Thailand</t>
  </si>
  <si>
    <t>Human Resource Development Unit</t>
  </si>
  <si>
    <t>Defence Academy Headquarters Royal Brunei Armed Services</t>
  </si>
  <si>
    <t>The World Bank</t>
  </si>
  <si>
    <t>University of Economics &amp; Business ,Vetnam National University</t>
  </si>
  <si>
    <t>University of Economics &amp; Business ,Vietnam National University</t>
  </si>
  <si>
    <t>Hotel St Moritz</t>
  </si>
  <si>
    <t>Novotel Rotorua Lakeside</t>
  </si>
  <si>
    <t>Hotel Devonport</t>
  </si>
  <si>
    <t>Qatar Airways Tower 2</t>
  </si>
  <si>
    <t>Hebei University of Technology</t>
  </si>
  <si>
    <t>Karori Campus</t>
  </si>
  <si>
    <t>Victoria University - Schools of Architecture &amp; Design</t>
  </si>
  <si>
    <t>Victoria Universtiy - Schools of Architecture &amp; Design</t>
  </si>
  <si>
    <t>Victoria University - School of Law, Government Buildings</t>
  </si>
  <si>
    <t>Victoria Universtiy - School of Law, Government Buildings</t>
  </si>
  <si>
    <t>Graduate School of Nursing, Midwifery and Health</t>
  </si>
  <si>
    <t>ICT Graduate School</t>
  </si>
  <si>
    <t>Chinese University of Hong Kong</t>
  </si>
  <si>
    <t>Institute Perguruan Bahasa Antarabangsa</t>
  </si>
  <si>
    <t>Maktab/Institut Perguruan Sultan Abdil Halim</t>
  </si>
  <si>
    <t>Maglis Amanah Rakyat Malaysia</t>
  </si>
  <si>
    <t>Regional English Language Centre</t>
  </si>
  <si>
    <t>Diplomatic Academy of Viet Nam</t>
  </si>
  <si>
    <t>Ho Chi Minh City University of Education (HCMUE)</t>
  </si>
  <si>
    <t>Xiamen University of Technology</t>
  </si>
  <si>
    <t>NZSM Albany Campus</t>
  </si>
  <si>
    <t>Victoria University New Zealand School Music</t>
  </si>
  <si>
    <t>Toi Whakaari: NZ Drama School</t>
  </si>
  <si>
    <t>COE Waiwhetu Campus</t>
  </si>
  <si>
    <t>COE Waiwhetu Vampus</t>
  </si>
  <si>
    <t>Extramural teaching</t>
  </si>
  <si>
    <t>Continuing Education</t>
  </si>
  <si>
    <t>Sarawak</t>
  </si>
  <si>
    <t>AU</t>
  </si>
  <si>
    <t>BL</t>
  </si>
  <si>
    <t>LI</t>
  </si>
  <si>
    <t>SI</t>
  </si>
  <si>
    <t>School of Medicine and Health Sciences</t>
  </si>
  <si>
    <t>Invercargill Campus</t>
  </si>
  <si>
    <t>Community education</t>
  </si>
  <si>
    <t>North Shore Airfield</t>
  </si>
  <si>
    <t>Auckland City Central Campus</t>
  </si>
  <si>
    <t>Pikirangi Marae</t>
  </si>
  <si>
    <t>North New Brighton War Memorial &amp; Community Centre</t>
  </si>
  <si>
    <t>Pungarehu Marae</t>
  </si>
  <si>
    <t>Terenga Paraoa Marae</t>
  </si>
  <si>
    <t>Owhata Marae</t>
  </si>
  <si>
    <t>Rehua Marae</t>
  </si>
  <si>
    <t>Matahiwi Marae</t>
  </si>
  <si>
    <t>St Johns Hall and Training Centre</t>
  </si>
  <si>
    <t>Civic Centre</t>
  </si>
  <si>
    <t>Tararua Business Hub</t>
  </si>
  <si>
    <t>Salvation Army</t>
  </si>
  <si>
    <t>Sanford's Event Centre</t>
  </si>
  <si>
    <t>TSB Chambers</t>
  </si>
  <si>
    <t>A &amp; P Showgrounds</t>
  </si>
  <si>
    <t>Blue Skies Conference Centre</t>
  </si>
  <si>
    <t>Patea Old Folks Home</t>
  </si>
  <si>
    <t>Ngatea Fire Brigade</t>
  </si>
  <si>
    <t>69 Matipo Street</t>
  </si>
  <si>
    <t>AMS Group Training (Masterton)</t>
  </si>
  <si>
    <t>Christchurch Branch</t>
  </si>
  <si>
    <t>Auckland Branch</t>
  </si>
  <si>
    <t>Lotus Holistic Center</t>
  </si>
  <si>
    <t>Taharangi Marae</t>
  </si>
  <si>
    <t>Main Site -Control Tower Building</t>
  </si>
  <si>
    <t>Wigram</t>
  </si>
  <si>
    <t>Auckland CBD - 1 (L5)</t>
  </si>
  <si>
    <t>Auckland CBD - 2 (L8)</t>
  </si>
  <si>
    <t>Auckland CBD - 3 (L9)</t>
  </si>
  <si>
    <t>Auckland CBD -4(L7)</t>
  </si>
  <si>
    <t>Otahuhu 2</t>
  </si>
  <si>
    <t>Queens Academic Group Wellington</t>
  </si>
  <si>
    <t>Main</t>
  </si>
  <si>
    <t>Symonds Campus</t>
  </si>
  <si>
    <t>NSIA - Wakefield Street</t>
  </si>
  <si>
    <t>Flight Training Manawatu</t>
  </si>
  <si>
    <t>Praxis Wellington</t>
  </si>
  <si>
    <t>Praxis Auckland</t>
  </si>
  <si>
    <t>Praxis</t>
  </si>
  <si>
    <t>Praxis Christchurch</t>
  </si>
  <si>
    <t>School of Business Ltd - Melrose Campus</t>
  </si>
  <si>
    <t>School of Business Ltd - Panmure campus</t>
  </si>
  <si>
    <t>School of Business Ltd - Manukau</t>
  </si>
  <si>
    <t>School of Business Ltd - Brewery campus</t>
  </si>
  <si>
    <t>New Market</t>
  </si>
  <si>
    <t>Wellington Campus (WNC)</t>
  </si>
  <si>
    <t>MAIN</t>
  </si>
  <si>
    <t>CTC Aviation Training (NZ) Ltd</t>
  </si>
  <si>
    <t>Queenstown Resort College</t>
  </si>
  <si>
    <t>Queenstown Resort College Tai Tokerau</t>
  </si>
  <si>
    <t>WHL, Wanaka Airport</t>
  </si>
  <si>
    <t>LWLC</t>
  </si>
  <si>
    <t>Vet Nurse plus Education Centre Manurewa</t>
  </si>
  <si>
    <t>Albany Education Centre</t>
  </si>
  <si>
    <t>Vet Nurse plus Education Centre Hamilton - Temporary site</t>
  </si>
  <si>
    <t>Vet Nurse plus Ltd Hamilton</t>
  </si>
  <si>
    <t>Vet Nurse plus Education Centre Botany</t>
  </si>
  <si>
    <t>IT Training Limited</t>
  </si>
  <si>
    <t>East Auckland Performing Arts</t>
  </si>
  <si>
    <t>Albany Training and Research Centre</t>
  </si>
  <si>
    <t>SAE INSTITUTE</t>
  </si>
  <si>
    <t>Ellerslie</t>
  </si>
  <si>
    <t>ATA Otara</t>
  </si>
  <si>
    <t>ATA Holmes Rd</t>
  </si>
  <si>
    <t>Aromaflex Academy Wellington</t>
  </si>
  <si>
    <t>Tory Street, Wellington</t>
  </si>
  <si>
    <t>Nugent Street, central Auckland</t>
  </si>
  <si>
    <t>Harakeke House</t>
  </si>
  <si>
    <t>Harakeke House, South Auckland</t>
  </si>
  <si>
    <t>Health Care NZ offices, Rotorua</t>
  </si>
  <si>
    <t>Kakariki House, Hamilton</t>
  </si>
  <si>
    <t>Birmingham Drive</t>
  </si>
  <si>
    <t>NelMar Home Support</t>
  </si>
  <si>
    <t>Wellcare  Education</t>
  </si>
  <si>
    <t>WellCare Community Education</t>
  </si>
  <si>
    <t>Rorotua (CAD)</t>
  </si>
  <si>
    <t>Pathways College of Bible and Mission</t>
  </si>
  <si>
    <t>Samoan Open Brethren Assembly</t>
  </si>
  <si>
    <t>Silverstream Retreat</t>
  </si>
  <si>
    <t>Totara Springs Christian Centre</t>
  </si>
  <si>
    <t>International Student Ministries NZ</t>
  </si>
  <si>
    <t>Wellpark College North Shore Campus</t>
  </si>
  <si>
    <t>Royal English College</t>
  </si>
  <si>
    <t>Adventure Education - Tauranga ( Head Office)</t>
  </si>
  <si>
    <t>Bluff</t>
  </si>
  <si>
    <t>Adventure Education - Manukau</t>
  </si>
  <si>
    <t>Adventure Education - Tauranga</t>
  </si>
  <si>
    <t>Mana</t>
  </si>
  <si>
    <t>Adventure Education - Whangarei</t>
  </si>
  <si>
    <t>Club Scuba</t>
  </si>
  <si>
    <t>Wanganui Underwater Dive Centre</t>
  </si>
  <si>
    <t>Rotorua MHSW</t>
  </si>
  <si>
    <t>Tauranga MHSW</t>
  </si>
  <si>
    <t>Rotorua MH&amp;A</t>
  </si>
  <si>
    <t>Airways Training Centre - Palmerston North</t>
  </si>
  <si>
    <t>Airways  Training Centre - Auckland</t>
  </si>
  <si>
    <t>Offices</t>
  </si>
  <si>
    <t>Premier Hairdressing College (Rotorua) Ltd</t>
  </si>
  <si>
    <t>Premier Institute Of Education</t>
  </si>
  <si>
    <t>Distance Campus</t>
  </si>
  <si>
    <t>Main Campus - Tauranga</t>
  </si>
  <si>
    <t>Tauranga Admin</t>
  </si>
  <si>
    <t>International (ICH)</t>
  </si>
  <si>
    <t>International-ICoH</t>
  </si>
  <si>
    <t>Edmund Hillary Primary</t>
  </si>
  <si>
    <t>Wellington College of Education</t>
  </si>
  <si>
    <t>Wellington College of Education - Victoria University of Wellington</t>
  </si>
  <si>
    <t>St Peter Chanel Church Centre</t>
  </si>
  <si>
    <t>Stella Maris Conference Centre</t>
  </si>
  <si>
    <t>Pompallier Centre</t>
  </si>
  <si>
    <t>Holy Cross Formation Centre</t>
  </si>
  <si>
    <t>Catholic Cathedral College</t>
  </si>
  <si>
    <t>Christchurch College of Education</t>
  </si>
  <si>
    <t>Christchurch College of Education - University of Canterbury</t>
  </si>
  <si>
    <t>St Columba Centre</t>
  </si>
  <si>
    <t>Chanel Centre</t>
  </si>
  <si>
    <t>Massey University - Institute of Education</t>
  </si>
  <si>
    <t>Massey University College of Education</t>
  </si>
  <si>
    <t>Te Rau Aroha Diocesan Centre</t>
  </si>
  <si>
    <t>Roncalli College</t>
  </si>
  <si>
    <t>John Paul 11 High School</t>
  </si>
  <si>
    <t>St Margaret's College</t>
  </si>
  <si>
    <t>St John's College</t>
  </si>
  <si>
    <t>Campion College</t>
  </si>
  <si>
    <t>Aquinas College</t>
  </si>
  <si>
    <t>Amber House</t>
  </si>
  <si>
    <t>Randolph St Studios</t>
  </si>
  <si>
    <t>Manav Rachna International University (MRIU)</t>
  </si>
  <si>
    <t>Queenstown Campus</t>
  </si>
  <si>
    <t>Foreign Trade University</t>
  </si>
  <si>
    <t>BA</t>
  </si>
  <si>
    <t>Bay of Plenty Centre</t>
  </si>
  <si>
    <t>CE</t>
  </si>
  <si>
    <t>Centre of Distance Learning</t>
  </si>
  <si>
    <t>Christchurch Centre</t>
  </si>
  <si>
    <t>Otago Centre</t>
  </si>
  <si>
    <t>GO</t>
  </si>
  <si>
    <t>Gore</t>
  </si>
  <si>
    <t>HA</t>
  </si>
  <si>
    <t>Hawkes Bay Centre</t>
  </si>
  <si>
    <t>HE</t>
  </si>
  <si>
    <t>Auckland Campus (Henderson)</t>
  </si>
  <si>
    <t>Manawatu Centre</t>
  </si>
  <si>
    <t>MO</t>
  </si>
  <si>
    <t>Morling College</t>
  </si>
  <si>
    <t>NE</t>
  </si>
  <si>
    <t>Nelson Centre</t>
  </si>
  <si>
    <t>SA</t>
  </si>
  <si>
    <t>Wellington Salvation Army</t>
  </si>
  <si>
    <t>SO</t>
  </si>
  <si>
    <t>Southland Centre</t>
  </si>
  <si>
    <t>TU</t>
  </si>
  <si>
    <t>WA</t>
  </si>
  <si>
    <t>Waikato Centre</t>
  </si>
  <si>
    <t>WE</t>
  </si>
  <si>
    <t>Wellington Centre</t>
  </si>
  <si>
    <t>WH</t>
  </si>
  <si>
    <t>Snells Beach</t>
  </si>
  <si>
    <t>Mt Eden</t>
  </si>
  <si>
    <t>Glenfield</t>
  </si>
  <si>
    <t>Varda</t>
  </si>
  <si>
    <t>Main campus (Greenlane)</t>
  </si>
  <si>
    <t>GL</t>
  </si>
  <si>
    <t>Greenlane</t>
  </si>
  <si>
    <t>GR</t>
  </si>
  <si>
    <t>Grafton Campus</t>
  </si>
  <si>
    <t>Hairdressing Campus</t>
  </si>
  <si>
    <t>Glenview Campus</t>
  </si>
  <si>
    <t>Hastings Arts Programme-Toimairangi</t>
  </si>
  <si>
    <t>Southern Institute &amp; Tech.</t>
  </si>
  <si>
    <t>Cook Island TAR</t>
  </si>
  <si>
    <t>North Delivery Site</t>
  </si>
  <si>
    <t>Patumakuku Inc.</t>
  </si>
  <si>
    <t>Te Kakama Ltd.</t>
  </si>
  <si>
    <t>Te Whare Wananga o Ngati Porou</t>
  </si>
  <si>
    <t>Manaakitia Trust</t>
  </si>
  <si>
    <t>Pacific Island Unit</t>
  </si>
  <si>
    <t>Tuku Rakau Outreach</t>
  </si>
  <si>
    <t>ROTAK</t>
  </si>
  <si>
    <t>Whangarei Delivery Site</t>
  </si>
  <si>
    <t>Maui International Ltd.</t>
  </si>
  <si>
    <t>Hauraki Region Delivery Site</t>
  </si>
  <si>
    <t>Carich Training Centre Ltd</t>
  </si>
  <si>
    <t>Area Outside Region</t>
  </si>
  <si>
    <t>Fashion &amp; Faces International (Main Campus)</t>
  </si>
  <si>
    <t>Imagez: College of Beauty Therapy (A division of Fashion &amp; Faces International)</t>
  </si>
  <si>
    <t>Design &amp; Arts College NZ Ltd Auckland</t>
  </si>
  <si>
    <t>Acheron Drive</t>
  </si>
  <si>
    <t>WFCHastings</t>
  </si>
  <si>
    <t>Guthrie Smith</t>
  </si>
  <si>
    <t>Tower Building</t>
  </si>
  <si>
    <t>HB Prison</t>
  </si>
  <si>
    <t>Order of St John - Marton</t>
  </si>
  <si>
    <t>Ruapehu REAP - Taihape</t>
  </si>
  <si>
    <t>The Peaks Motor Inn - Ohakune</t>
  </si>
  <si>
    <t>Ohura Prison</t>
  </si>
  <si>
    <t>New Plymouth Prison</t>
  </si>
  <si>
    <t>Wellington Prison</t>
  </si>
  <si>
    <t>Vista Motor Lodge - Wairoa</t>
  </si>
  <si>
    <t>Lower Hutt - High Street</t>
  </si>
  <si>
    <t>Wicksteed Terrace - Wanganui</t>
  </si>
  <si>
    <t>Red Cross - Masterton</t>
  </si>
  <si>
    <t>Auckland Central Remand Prison</t>
  </si>
  <si>
    <t>Mt Eden Prison</t>
  </si>
  <si>
    <t>Flexi Course - Bethlehem Tertiary Institute</t>
  </si>
  <si>
    <t>Martin Hautus The Pacific Peoples Learning Institute</t>
  </si>
  <si>
    <t>WoolPro - Massey</t>
  </si>
  <si>
    <t>WoolPro - Lincoln</t>
  </si>
  <si>
    <t>Whanganui</t>
  </si>
  <si>
    <t>Whanganui/Manawatu</t>
  </si>
  <si>
    <t>Nelson/Tasman</t>
  </si>
  <si>
    <t>Tasman</t>
  </si>
  <si>
    <t>Nanny Centre</t>
  </si>
  <si>
    <t>c/- Elaine Low</t>
  </si>
  <si>
    <t>c/- Mary Stephen (Trust postal address only)</t>
  </si>
  <si>
    <t>Cut Above Academy Salon</t>
  </si>
  <si>
    <t>Winters School Of Hairdressing</t>
  </si>
  <si>
    <t>Academy of Diving Trust (Hastings)</t>
  </si>
  <si>
    <t>Academy of Diving Trust (Napier)</t>
  </si>
  <si>
    <t>Whangaruru</t>
  </si>
  <si>
    <t>Whangaparaoa</t>
  </si>
  <si>
    <t>Tokomaru</t>
  </si>
  <si>
    <t>Waipukurau</t>
  </si>
  <si>
    <t>Murupara</t>
  </si>
  <si>
    <t>Turangi</t>
  </si>
  <si>
    <t>Kereru Marae</t>
  </si>
  <si>
    <t>Takapuwahia Marae</t>
  </si>
  <si>
    <t>Te Kura Maori o Porirua</t>
  </si>
  <si>
    <t>Poutu Marae</t>
  </si>
  <si>
    <t>Arapuni  TWOR</t>
  </si>
  <si>
    <t>Ngati Ahuru</t>
  </si>
  <si>
    <t>Nga Paerangi / Nga Poutama</t>
  </si>
  <si>
    <t>Te Ranga Taiuru Nga Paerangi / Nga Poutama</t>
  </si>
  <si>
    <t>Ngati Apa / Nga Wairki</t>
  </si>
  <si>
    <t>Ngati Hinearo / Ngati Tuera</t>
  </si>
  <si>
    <t>Te Upoko Whakarehu Ngati Hinearo / Ngati Tuera</t>
  </si>
  <si>
    <t>Ngati Kere, Porangahau</t>
  </si>
  <si>
    <t>Ngati Paki / Ngati Hinemau o Winiata Pa</t>
  </si>
  <si>
    <t>Ngati Pikiahu Waewae</t>
  </si>
  <si>
    <t>Ngai Tawake Marae</t>
  </si>
  <si>
    <t>Muru Raupatu Marae</t>
  </si>
  <si>
    <t>Ngati Tahu / Ngati Whaoa</t>
  </si>
  <si>
    <t>Kawiu Marae</t>
  </si>
  <si>
    <t>Takirau Marae</t>
  </si>
  <si>
    <t>Ngati Hikairo, Otukou Marae</t>
  </si>
  <si>
    <t>Kahui Tu Kahui Ora o Nga Parihaka</t>
  </si>
  <si>
    <t>Whakatu Marae</t>
  </si>
  <si>
    <t>Tapui Marae</t>
  </si>
  <si>
    <t>Ngati Rangi / Ngati Uenuku, Te Puke Marae</t>
  </si>
  <si>
    <t>Korohe Marae</t>
  </si>
  <si>
    <t>Orongomai Marae</t>
  </si>
  <si>
    <t>Taiporohenui Marae</t>
  </si>
  <si>
    <t>Mataikotare Marae</t>
  </si>
  <si>
    <t>CA</t>
  </si>
  <si>
    <t>On Campus</t>
  </si>
  <si>
    <t>DI</t>
  </si>
  <si>
    <t>Other</t>
  </si>
  <si>
    <t>Off Campus  (MBS)</t>
  </si>
  <si>
    <t>Taneatua Campus</t>
  </si>
  <si>
    <t>People Potential</t>
  </si>
  <si>
    <t>Te Runanga o Ngati Pikiao</t>
  </si>
  <si>
    <t>Te Whare Wananga o Te Pihopatanga o Aotearoa</t>
  </si>
  <si>
    <t>Te Taapapa o Te Manawa o Te Wheke</t>
  </si>
  <si>
    <t>Academy New Zealand - Rotorua</t>
  </si>
  <si>
    <t>Academy New Zealand - Tauranga</t>
  </si>
  <si>
    <t>Academy New Zealand - Wakefield Street</t>
  </si>
  <si>
    <t>ETC Learning Centre Wellington Branch</t>
  </si>
  <si>
    <t>Ag Challenge Ltd Vet Campus</t>
  </si>
  <si>
    <t>Kelston Branch</t>
  </si>
  <si>
    <t>Te Taitokerau District Office</t>
  </si>
  <si>
    <t>Tamaki Makaurau District Office</t>
  </si>
  <si>
    <t>Tainui District Office</t>
  </si>
  <si>
    <t>Waiariki/Tuwharetoa District Office</t>
  </si>
  <si>
    <t>Te Tairawhiti District Base</t>
  </si>
  <si>
    <t>Kahungunu District Office</t>
  </si>
  <si>
    <t>Ikaroa District Office</t>
  </si>
  <si>
    <t>Te Waipounamu District Office</t>
  </si>
  <si>
    <t>Aotea District Office</t>
  </si>
  <si>
    <t>Mataatua/Tauranga Moana District Office</t>
  </si>
  <si>
    <t>Awatope</t>
  </si>
  <si>
    <t>Kainga mo Te Reo</t>
  </si>
  <si>
    <t>Para ki Tawhiti</t>
  </si>
  <si>
    <t>Tokomaru Bay</t>
  </si>
  <si>
    <t>Mahitahi Trust</t>
  </si>
  <si>
    <t>Hamilton Outpost</t>
  </si>
  <si>
    <t>Christchurch Outpost</t>
  </si>
  <si>
    <t>Bay of Plenty Polytechnic Windermere Campua</t>
  </si>
  <si>
    <t>Tolaga Bay Area School</t>
  </si>
  <si>
    <t>WK</t>
  </si>
  <si>
    <t>Taita</t>
  </si>
  <si>
    <t>Tongariro/ Rangipo Prison</t>
  </si>
  <si>
    <t>Mt Eden Corrections Facility</t>
  </si>
  <si>
    <t>Arohata Women’s Prison</t>
  </si>
  <si>
    <t>Northern Region Corrections Facility</t>
  </si>
  <si>
    <t>Odyssey House Trust</t>
  </si>
  <si>
    <t>Hawke’s Bay Regional Prison</t>
  </si>
  <si>
    <t>Forensics, Tane Mahuta Unit, Ratonga Rua-o-Porirua</t>
  </si>
  <si>
    <t>Courses delivered extramurally</t>
  </si>
  <si>
    <t>Child Matters Main Campus</t>
  </si>
  <si>
    <t>Community Link Dunedin</t>
  </si>
  <si>
    <t>Family Works Manukau</t>
  </si>
  <si>
    <t>ACTS Tauranga Campus</t>
  </si>
  <si>
    <t>ACTS New Plymouth Campus</t>
  </si>
  <si>
    <t>ACTS Masterton Campus</t>
  </si>
  <si>
    <t>ACTS Invercargill Campus</t>
  </si>
  <si>
    <t>Whangarei Teaching Base</t>
  </si>
  <si>
    <t>Manukau Teaching Base</t>
  </si>
  <si>
    <t>Otahuhu Teaching Base</t>
  </si>
  <si>
    <t>Hamilton Teaching Base</t>
  </si>
  <si>
    <t>Rotorua Teaching Base</t>
  </si>
  <si>
    <t>Gisborne Teaching Base</t>
  </si>
  <si>
    <t>Hastings Teaching Base</t>
  </si>
  <si>
    <t>Palmerston North Teaching Base</t>
  </si>
  <si>
    <t>Wellington Teaching Base</t>
  </si>
  <si>
    <t>Nelson Teaching Base</t>
  </si>
  <si>
    <t>Christchurch Teaching Base</t>
  </si>
  <si>
    <t>Dunedin Teaching Base</t>
  </si>
  <si>
    <t>Masterton Teaching Base</t>
  </si>
  <si>
    <t>Whakatane Satellite Base</t>
  </si>
  <si>
    <t>Whakatane Teaching Base</t>
  </si>
  <si>
    <t>Kaitaia Satellite Base</t>
  </si>
  <si>
    <t>Kaitaia Teaching Base</t>
  </si>
  <si>
    <t>Waitakere Teaching Base</t>
  </si>
  <si>
    <t>Newmarket Teaching Base</t>
  </si>
  <si>
    <t>Online Delivery</t>
  </si>
  <si>
    <t>HLC Security Training Services</t>
  </si>
  <si>
    <t>Waiora</t>
  </si>
  <si>
    <t>Kaka Street Whangarei</t>
  </si>
  <si>
    <t>Manakau</t>
  </si>
  <si>
    <t>Old Whakatane</t>
  </si>
  <si>
    <t>Feilding</t>
  </si>
  <si>
    <t>Moorehouse Avenue</t>
  </si>
  <si>
    <t>Crawford St Dunedin</t>
  </si>
  <si>
    <t>Old Nelson</t>
  </si>
  <si>
    <t>Royal Oak</t>
  </si>
  <si>
    <t>Te Rapa</t>
  </si>
  <si>
    <t>Old Matamata</t>
  </si>
  <si>
    <t>The Salvation Army Education &amp; Employment</t>
  </si>
  <si>
    <t>Poroporo Road</t>
  </si>
  <si>
    <t>WEA WEST</t>
  </si>
  <si>
    <t>WEA WEST for ESOL</t>
  </si>
  <si>
    <t>Auto Workshop</t>
  </si>
  <si>
    <t>Auto Workshop Dunedin</t>
  </si>
  <si>
    <t>NZ College of Massage</t>
  </si>
  <si>
    <t>NZCM Christchurch</t>
  </si>
  <si>
    <t>Front-Line Training Consultancy Ltd - Greymouth</t>
  </si>
  <si>
    <t>Auckland TOPS &amp; YTH</t>
  </si>
  <si>
    <t>Northland TOPS &amp; YTH</t>
  </si>
  <si>
    <t>.</t>
  </si>
  <si>
    <t>MP</t>
  </si>
  <si>
    <t>Mangaroa Prison</t>
  </si>
  <si>
    <t>HAMILTON</t>
  </si>
  <si>
    <t>CA2310</t>
  </si>
  <si>
    <t>HB3702</t>
  </si>
  <si>
    <t>HB3753</t>
  </si>
  <si>
    <t>HB3981</t>
  </si>
  <si>
    <t>HB4034</t>
  </si>
  <si>
    <t>MA4355</t>
  </si>
  <si>
    <t>MN4459</t>
  </si>
  <si>
    <t>MN4495</t>
  </si>
  <si>
    <t>NC0216</t>
  </si>
  <si>
    <t>NC0654</t>
  </si>
  <si>
    <t>NC0655</t>
  </si>
  <si>
    <t>NC0656</t>
  </si>
  <si>
    <t>NC0986</t>
  </si>
  <si>
    <t>NC1014</t>
  </si>
  <si>
    <t>NC1015</t>
  </si>
  <si>
    <t>NC1188</t>
  </si>
  <si>
    <t>NC1435</t>
  </si>
  <si>
    <t>NC1436</t>
  </si>
  <si>
    <t>NC1437</t>
  </si>
  <si>
    <t>NC1438</t>
  </si>
  <si>
    <t>NC1440</t>
  </si>
  <si>
    <t>NC1471</t>
  </si>
  <si>
    <t>NC1509</t>
  </si>
  <si>
    <t>NC1533</t>
  </si>
  <si>
    <t>NC1534</t>
  </si>
  <si>
    <t>NC1540</t>
  </si>
  <si>
    <t>NC1603</t>
  </si>
  <si>
    <t>NC5360</t>
  </si>
  <si>
    <t>NE4553</t>
  </si>
  <si>
    <t>NT4641</t>
  </si>
  <si>
    <t>NT4974</t>
  </si>
  <si>
    <t>NZ2215</t>
  </si>
  <si>
    <t>OP3174</t>
  </si>
  <si>
    <t>OT5022</t>
  </si>
  <si>
    <t>OT5084</t>
  </si>
  <si>
    <t>PC1424</t>
  </si>
  <si>
    <t>PC2006</t>
  </si>
  <si>
    <t>PC3062</t>
  </si>
  <si>
    <t>PC3477</t>
  </si>
  <si>
    <t>PC9349</t>
  </si>
  <si>
    <t>PC9350</t>
  </si>
  <si>
    <t>PC9442</t>
  </si>
  <si>
    <t>PC9667</t>
  </si>
  <si>
    <t>PC9748</t>
  </si>
  <si>
    <t>PC9807</t>
  </si>
  <si>
    <t>PC9808</t>
  </si>
  <si>
    <t>ST5130</t>
  </si>
  <si>
    <t>ST5131</t>
  </si>
  <si>
    <t>TA4958</t>
  </si>
  <si>
    <t>TA4963</t>
  </si>
  <si>
    <t>TA4966</t>
  </si>
  <si>
    <t>TF0746</t>
  </si>
  <si>
    <t>TF0751</t>
  </si>
  <si>
    <t>TF0753</t>
  </si>
  <si>
    <t>TF0784</t>
  </si>
  <si>
    <t>TF0845</t>
  </si>
  <si>
    <t>TF0850</t>
  </si>
  <si>
    <t>TF0853</t>
  </si>
  <si>
    <t>TF0854</t>
  </si>
  <si>
    <t>TF0932</t>
  </si>
  <si>
    <t>TF0933</t>
  </si>
  <si>
    <t>TF0936</t>
  </si>
  <si>
    <t>TF0937</t>
  </si>
  <si>
    <t>TF0942</t>
  </si>
  <si>
    <t>TF0943</t>
  </si>
  <si>
    <t>TF0956</t>
  </si>
  <si>
    <t>TF0961</t>
  </si>
  <si>
    <t>TF0963</t>
  </si>
  <si>
    <t>TF902</t>
  </si>
  <si>
    <t>TF911</t>
  </si>
  <si>
    <t>TK0801</t>
  </si>
  <si>
    <t>TK0802</t>
  </si>
  <si>
    <t>TR0802</t>
  </si>
  <si>
    <t>WK2633</t>
  </si>
  <si>
    <t>WK2634</t>
  </si>
  <si>
    <t>LBT Certificate in Agriculture with strands in Dairy and She</t>
  </si>
  <si>
    <t>L03</t>
  </si>
  <si>
    <t>Certificate in Animal Management</t>
  </si>
  <si>
    <t>L04</t>
  </si>
  <si>
    <t>Certificate in Grape Growing &amp; Winemaking</t>
  </si>
  <si>
    <t>Certificate In Wine</t>
  </si>
  <si>
    <t>EIT Certificate in Horticulture</t>
  </si>
  <si>
    <t>Certificate in General Farm Skills (Level 3)</t>
  </si>
  <si>
    <t>Certificate in General Farm Skills</t>
  </si>
  <si>
    <t>MIT Certificate in Horticulture (Level 4)</t>
  </si>
  <si>
    <t>MIT Certificate in Landscaping (Level 4)</t>
  </si>
  <si>
    <t>National Certificate in Equine (Community Coach) (Level 3)</t>
  </si>
  <si>
    <t>National Certificate in Horticulture (Level 4) with optional strands in Amenity Horticulture, Fruit Production, Landscape, Nursery Production, Postharvest, Viticulture, and Vegetable Production</t>
  </si>
  <si>
    <t>National Certificate in Horticulture (Advanced) (Level 4) with strands in Amenity Horticulture, Fruit Production, Landscape, Nursery Production, Postharvest, Production Horticulture, Viticulture, and Vegetable Production</t>
  </si>
  <si>
    <t>National Certificate in Horticulture (Level 3) with an optional strand in Cemetery</t>
  </si>
  <si>
    <t>National Certificate in Horticulture (Arboriculture) (Level 3)</t>
  </si>
  <si>
    <t>National Certificate in Horticulture (Arboriculture) (Level 4) with an optional strand in Advanced</t>
  </si>
  <si>
    <t>National Certificate in Sports Turf Management (Level 4)</t>
  </si>
  <si>
    <t>Certificate in Vineyard Practice</t>
  </si>
  <si>
    <t>Certificate in Sustainable Rural Development</t>
  </si>
  <si>
    <t>NZ2212</t>
  </si>
  <si>
    <t>New Zealand Certificate in Agriculture with strands in Arable Farming, Dairy Farming, Breeding Livestock Farming, and Non-Breeding Livestock Farming</t>
  </si>
  <si>
    <t>0.8333 - 1.0417</t>
  </si>
  <si>
    <t>100 - 125</t>
  </si>
  <si>
    <t>NZ2214</t>
  </si>
  <si>
    <t>New Zealand Certificate in Agriculture (Livestock Husbandry)</t>
  </si>
  <si>
    <t>New Zealand Certificate in Agriculture (Vehicles, Machinery and Infrastructure) (Level 3)</t>
  </si>
  <si>
    <t>NZ2216</t>
  </si>
  <si>
    <t>New Zealand Certificate in Agriculture (Milk Harvesting)</t>
  </si>
  <si>
    <t>NZ2217</t>
  </si>
  <si>
    <t>New Zealand Certificate in Agriculture (Pastoral Livestock Production)</t>
  </si>
  <si>
    <t>NZ2220</t>
  </si>
  <si>
    <t>New Zealand Certificate in Agriculture (Farming Systems)</t>
  </si>
  <si>
    <t>NZ2223</t>
  </si>
  <si>
    <t>New Zealand Certificate in Apiculture</t>
  </si>
  <si>
    <t>NZ2224</t>
  </si>
  <si>
    <t>NZ2242</t>
  </si>
  <si>
    <t>New Zealand Certificate in Water Treatment with strands in Drinking-Water Treatment, Wastewater Treatment, Drinking-Water Multistage Process, and Wastewater Multistage Process</t>
  </si>
  <si>
    <t>0.4167 - 0.8333</t>
  </si>
  <si>
    <t>50 - 100</t>
  </si>
  <si>
    <t>NZ2345</t>
  </si>
  <si>
    <t>Te Mana Kaitiaki o Ngā Taonga Tuku Iho (Kaupae 4) / New Zealand Certificate in Māori Heritage and Wāhi Tapu (Kaupae 4)</t>
  </si>
  <si>
    <t>NZ2346</t>
  </si>
  <si>
    <t>Te Hiringa o te Taiao / New Zealand Certificate in Māori Environment Practices (Kaupae 4)</t>
  </si>
  <si>
    <t>NZ2348</t>
  </si>
  <si>
    <t>Mahinga Kai - Te Hoata / New Zealand Certificate in Māori Traditional Food Production, Harvest, and Management (Kaupae 3)</t>
  </si>
  <si>
    <t>NZ2369</t>
  </si>
  <si>
    <t>New Zealand Certificate in Tuberculosis (TB) Testing of Livestock with strands in Cattle, and Deer</t>
  </si>
  <si>
    <t>0.3333 - 0.375</t>
  </si>
  <si>
    <t>40 - 45</t>
  </si>
  <si>
    <t>NZ2370</t>
  </si>
  <si>
    <t>New Zealand Certificate in Equine Breeding (Stud Groom)</t>
  </si>
  <si>
    <t>NZ2371</t>
  </si>
  <si>
    <t>New Zealand Certificate in Equine Breeding (Senior Stud Groom)</t>
  </si>
  <si>
    <t>NZ2372</t>
  </si>
  <si>
    <t>New Zealand Certificate in Equine Coaching</t>
  </si>
  <si>
    <t>NZ2373</t>
  </si>
  <si>
    <t>New Zealand Certificate in Equine Coaching with strands in Dressage, Eventing, and Jumping</t>
  </si>
  <si>
    <t>NZ2374</t>
  </si>
  <si>
    <t>New Zealand Certificate in Equine Racing with strands in Thoroughbred Racing Jockey, Harness Driver/Trainer, and Harness Racing Driver</t>
  </si>
  <si>
    <t>0.7083 - 0.875</t>
  </si>
  <si>
    <t>85 - 105</t>
  </si>
  <si>
    <t>NZ2376</t>
  </si>
  <si>
    <t>New Zealand Certificate in Equine Skills with strands in Harness Racing Stable Assistant, Thoroughbred Raceday Strapper, Thoroughbred Racing Track Rider, and Sporthorse Stable Assistant</t>
  </si>
  <si>
    <t>0.3333 - 0.4583</t>
  </si>
  <si>
    <t>40 - 55</t>
  </si>
  <si>
    <t>NZ2377</t>
  </si>
  <si>
    <t>New Zealand Certificate in Equine Skills (Sporthorse Groom)</t>
  </si>
  <si>
    <t>NZ2378</t>
  </si>
  <si>
    <t>New Zealand Certificate in Therapeutic Riding</t>
  </si>
  <si>
    <t>NZ2379</t>
  </si>
  <si>
    <t>NZ2383</t>
  </si>
  <si>
    <t>New Zealand Certificate in Dairy Herd Testing</t>
  </si>
  <si>
    <t>NZ2393</t>
  </si>
  <si>
    <t>New Zealand Certificate in Wool Pressing</t>
  </si>
  <si>
    <t>NZ2400</t>
  </si>
  <si>
    <t>New Zealand Certificate in Shearing (Blade/Crossbred/Fine)</t>
  </si>
  <si>
    <t>NZ2401</t>
  </si>
  <si>
    <t>NZ2402</t>
  </si>
  <si>
    <t>New Zealand Certificate in Crossbred Wool Handling with optional strand in Fine Wool</t>
  </si>
  <si>
    <t>0.5 - 0.875</t>
  </si>
  <si>
    <t>60 - 105</t>
  </si>
  <si>
    <t>NZ2403</t>
  </si>
  <si>
    <t>New Zealand Certificate in Wool Handling</t>
  </si>
  <si>
    <t>NZ2467</t>
  </si>
  <si>
    <t>New Zealand Certificate in Artificial Insemination of Livestock</t>
  </si>
  <si>
    <t>NZ2468</t>
  </si>
  <si>
    <t>New Zealand Certificate in Seed Dressing</t>
  </si>
  <si>
    <t>NZ2487</t>
  </si>
  <si>
    <t>New Zealand Certificate in Animal Care</t>
  </si>
  <si>
    <t>NZ2497</t>
  </si>
  <si>
    <t>New Zealand Certificate in Agrichemical Supply (Level 4)</t>
  </si>
  <si>
    <t>NZ2524</t>
  </si>
  <si>
    <t>New Zealand Certificate in Pork Production (Section Manager)</t>
  </si>
  <si>
    <t>NZ2525</t>
  </si>
  <si>
    <t>New Zealand Certificate in Pork Production (Stockperson) with optional strand in Reproduction</t>
  </si>
  <si>
    <t>0.4167 - 0.6667</t>
  </si>
  <si>
    <t>50 - 80</t>
  </si>
  <si>
    <t>NZ2526</t>
  </si>
  <si>
    <t>New Zealand Certificate in Pork Production (Advanced Husbandry)</t>
  </si>
  <si>
    <t>NZ2555</t>
  </si>
  <si>
    <t>New Zealand Certificate in Irrigation System Performance Assessment (Level 4)</t>
  </si>
  <si>
    <t>NZ2613</t>
  </si>
  <si>
    <t>New Zealand Certificate in Electricity Supply (Utility Arborist) with optional strand in Insulated Tool Work</t>
  </si>
  <si>
    <t>0.675 - 0.7167</t>
  </si>
  <si>
    <t>81 - 86</t>
  </si>
  <si>
    <t>NZ2624</t>
  </si>
  <si>
    <t>New Zealand Certificate in Agriculture (Arable Production)</t>
  </si>
  <si>
    <t>NZ2672</t>
  </si>
  <si>
    <t>New Zealand Certificate in Floristry</t>
  </si>
  <si>
    <t>NZ2673</t>
  </si>
  <si>
    <t>NZ2674</t>
  </si>
  <si>
    <t>New Zealand Certificate in Horticulture Services (Level 4) with strands in Amenity, Arboriculture, Cemetery, Landscape Design, Landscape Construction, and Sports Turf</t>
  </si>
  <si>
    <t>0.5833 - 1.5417</t>
  </si>
  <si>
    <t>70 - 185</t>
  </si>
  <si>
    <t>NZ2676</t>
  </si>
  <si>
    <t>New Zealand Certificate in Horticulture Production with strands in Fruit Production, Indoor Production, Outdoor Vegetable Production, Nursery Production, and Post-Harvest</t>
  </si>
  <si>
    <t>0.75 - 1.4583</t>
  </si>
  <si>
    <t>90 - 175</t>
  </si>
  <si>
    <t>NZ2678</t>
  </si>
  <si>
    <t>New Zealand Certificate in Horticulture with strands in Amenity, Arboriculture, Cemetery, Fruit Production, Indoor Crop Production, Outdoor Vegetable Production, Landscape Construction, Nursery Production, Post-Harvest, and Sports Turf</t>
  </si>
  <si>
    <t>0.4583 - 0.6667</t>
  </si>
  <si>
    <t>55 - 80</t>
  </si>
  <si>
    <t>NZ2699</t>
  </si>
  <si>
    <t>New Zealand Certificate in Fencing with strands in Rural, and Industrial</t>
  </si>
  <si>
    <t>0.5833 - 0.8333</t>
  </si>
  <si>
    <t>70 - 100</t>
  </si>
  <si>
    <t>NZ2932</t>
  </si>
  <si>
    <t>New Zealand Certificate in Poultry Production with strands in Hatchery, and Livebird Production</t>
  </si>
  <si>
    <t>0.4167 - 0.5833</t>
  </si>
  <si>
    <t>50 - 70</t>
  </si>
  <si>
    <t>NZ2933</t>
  </si>
  <si>
    <t>New Zealand Certificate in Poultry Management</t>
  </si>
  <si>
    <t>Certificate In Agriculture (Level 3)</t>
  </si>
  <si>
    <t>Certificate in Sustainable Growing (Level 3)</t>
  </si>
  <si>
    <t>Certificate in Sustainable Farming (Level 3)</t>
  </si>
  <si>
    <t>Certificate in Agribusiness Human Resource Management</t>
  </si>
  <si>
    <t>Certificate in Wool Technology</t>
  </si>
  <si>
    <t>Land Based Training Certificate in Agriculture</t>
  </si>
  <si>
    <t>ILP Certificate in Agriculture (Dairy Production)</t>
  </si>
  <si>
    <t>Certificate in Applied Organics and Biodynamics</t>
  </si>
  <si>
    <t>Certificate in Land Based Skills</t>
  </si>
  <si>
    <t>Certificate in Horticultural Industry Practice</t>
  </si>
  <si>
    <t>Agriculture New Zealand Certificate in Horticulture (Level 3)</t>
  </si>
  <si>
    <t>Agriculture New Zealand Certificate in Organic Horticulture</t>
  </si>
  <si>
    <t>Certificate in General Horticulture</t>
  </si>
  <si>
    <t>Certificate in Organic Horticulture (Level 3)</t>
  </si>
  <si>
    <t>Certificate in Sustainable Horticulture Level 3 (Sustainable Lifestyle)</t>
  </si>
  <si>
    <t>Certificate in Sustainable Horticulture (Fruit Production Methods) Level 3</t>
  </si>
  <si>
    <t>Certificate in Sustainable Horticulture (Growing and Using New Zealand Natives) Level 3</t>
  </si>
  <si>
    <t>Telford Certificate in Dairy Knowledge (Level 4)</t>
  </si>
  <si>
    <t>Telford Certificate in Agriculture (Level 3)</t>
  </si>
  <si>
    <t>Telford Certificate in Apiculture</t>
  </si>
  <si>
    <t>Telford Certificate in Applied Rural Production (Level 4)</t>
  </si>
  <si>
    <t>Telford Certificate in Apiculture Knowledge</t>
  </si>
  <si>
    <t>Telford Certificate in Organic Horticulture Knowledge (Level 3)</t>
  </si>
  <si>
    <t>Telford Certificate in Agriculture Knowledge (Level 3)</t>
  </si>
  <si>
    <t>Telford Certificate in Agriculture Knowledge (Level 4)</t>
  </si>
  <si>
    <t>Telford Certificate in Sheep Knowledge (Level 3)</t>
  </si>
  <si>
    <t>Telford Certificate in Equestrian Knowledge (Level 3)</t>
  </si>
  <si>
    <t>Telford Certificate in Farriery Knowledge</t>
  </si>
  <si>
    <t>Telford Certificate in Camelid Knowledge (L3)</t>
  </si>
  <si>
    <t>Telford Certificate in Feed Management Knowledge (Level 4)</t>
  </si>
  <si>
    <t>Telford Certificate in Working Dogs Knowledge (Level 3)</t>
  </si>
  <si>
    <t>Telford Certificate in Equine (Level 4)</t>
  </si>
  <si>
    <t>Telford Certificate in Equine (Level 3)</t>
  </si>
  <si>
    <t>Telford Certificate in Farming (Dairy) (Level 3)</t>
  </si>
  <si>
    <t>Telford Certificate in Deer Knowledge (Level 3)</t>
  </si>
  <si>
    <t>Telford Certificate in Equine Knowledge (Level 3)</t>
  </si>
  <si>
    <t>Certificate in Organic Horticulture (Level 4)</t>
  </si>
  <si>
    <t>Certificate in Agriculture</t>
  </si>
  <si>
    <t>Certificate in Arboriculture (Level 3)</t>
  </si>
  <si>
    <t>Certificate in Arboriculture (Level 4)</t>
  </si>
  <si>
    <t>Comments</t>
  </si>
  <si>
    <t>STEO:
total teaching hours for the qualification</t>
  </si>
  <si>
    <t>STEO:
total work experience hours for the qualification</t>
  </si>
  <si>
    <t>STEO:
total self-directed hours for the qualification</t>
  </si>
  <si>
    <t>Prisoner education (Corrections)?</t>
  </si>
  <si>
    <t>Provider Code Name</t>
  </si>
  <si>
    <t>Teaching Hours Per Week</t>
  </si>
  <si>
    <t>Self Learning Hours Per Week</t>
  </si>
  <si>
    <t>Work Experience Hours Per Week</t>
  </si>
  <si>
    <t>NC1433</t>
  </si>
  <si>
    <t>22.5</t>
  </si>
  <si>
    <t>12.5</t>
  </si>
  <si>
    <t>0</t>
  </si>
  <si>
    <t>20</t>
  </si>
  <si>
    <t>11</t>
  </si>
  <si>
    <t>21</t>
  </si>
  <si>
    <t>14</t>
  </si>
  <si>
    <t>NZ2218</t>
  </si>
  <si>
    <t>23.34</t>
  </si>
  <si>
    <t>10</t>
  </si>
  <si>
    <t>19</t>
  </si>
  <si>
    <t>6</t>
  </si>
  <si>
    <t>BP3416</t>
  </si>
  <si>
    <t>4.8</t>
  </si>
  <si>
    <t>1.2</t>
  </si>
  <si>
    <t>NC1013</t>
  </si>
  <si>
    <t>20.11</t>
  </si>
  <si>
    <t>15.52</t>
  </si>
  <si>
    <t>6.7</t>
  </si>
  <si>
    <t>19.05</t>
  </si>
  <si>
    <t>18.72</t>
  </si>
  <si>
    <t>6.35</t>
  </si>
  <si>
    <t>15.3</t>
  </si>
  <si>
    <t>3</t>
  </si>
  <si>
    <t>23.37</t>
  </si>
  <si>
    <t>3.63</t>
  </si>
  <si>
    <t>15</t>
  </si>
  <si>
    <t>HB3724</t>
  </si>
  <si>
    <t>5</t>
  </si>
  <si>
    <t>17</t>
  </si>
  <si>
    <t>HB3830</t>
  </si>
  <si>
    <t>HB3851</t>
  </si>
  <si>
    <t>35</t>
  </si>
  <si>
    <t>HB3886</t>
  </si>
  <si>
    <t>24</t>
  </si>
  <si>
    <t>18</t>
  </si>
  <si>
    <t>8</t>
  </si>
  <si>
    <t>12</t>
  </si>
  <si>
    <t>7</t>
  </si>
  <si>
    <t>NC1468</t>
  </si>
  <si>
    <t>NC1470</t>
  </si>
  <si>
    <t>ND0647</t>
  </si>
  <si>
    <t>22</t>
  </si>
  <si>
    <t>HV4471</t>
  </si>
  <si>
    <t>22.3</t>
  </si>
  <si>
    <t>3.5</t>
  </si>
  <si>
    <t>14.5</t>
  </si>
  <si>
    <t>42.1</t>
  </si>
  <si>
    <t>17.2</t>
  </si>
  <si>
    <t>3.97</t>
  </si>
  <si>
    <t>14.11</t>
  </si>
  <si>
    <t>MN0527</t>
  </si>
  <si>
    <t>10.58</t>
  </si>
  <si>
    <t>24.7</t>
  </si>
  <si>
    <t>12.79</t>
  </si>
  <si>
    <t>23.67</t>
  </si>
  <si>
    <t>11.62</t>
  </si>
  <si>
    <t>26.5</t>
  </si>
  <si>
    <t>12.38</t>
  </si>
  <si>
    <t>NC1036</t>
  </si>
  <si>
    <t>23.33</t>
  </si>
  <si>
    <t>9.33</t>
  </si>
  <si>
    <t>22.2</t>
  </si>
  <si>
    <t>15.8</t>
  </si>
  <si>
    <t>23.68</t>
  </si>
  <si>
    <t>15.79</t>
  </si>
  <si>
    <t>3.45</t>
  </si>
  <si>
    <t>13.22</t>
  </si>
  <si>
    <t>3.3</t>
  </si>
  <si>
    <t>24.48</t>
  </si>
  <si>
    <t>5.1</t>
  </si>
  <si>
    <t>19.9</t>
  </si>
  <si>
    <t>NE4340</t>
  </si>
  <si>
    <t>15.6</t>
  </si>
  <si>
    <t>3.78</t>
  </si>
  <si>
    <t>15.75</t>
  </si>
  <si>
    <t>13.75</t>
  </si>
  <si>
    <t>15.5</t>
  </si>
  <si>
    <t>NE4864</t>
  </si>
  <si>
    <t>11.5</t>
  </si>
  <si>
    <t>13.6</t>
  </si>
  <si>
    <t>10.2</t>
  </si>
  <si>
    <t>13</t>
  </si>
  <si>
    <t>16</t>
  </si>
  <si>
    <t>NT4642</t>
  </si>
  <si>
    <t>25</t>
  </si>
  <si>
    <t>8.4</t>
  </si>
  <si>
    <t>14.82</t>
  </si>
  <si>
    <t>12.3</t>
  </si>
  <si>
    <t>8.17</t>
  </si>
  <si>
    <t>15.44</t>
  </si>
  <si>
    <t>9.882</t>
  </si>
  <si>
    <t>5.558</t>
  </si>
  <si>
    <t>27.03</t>
  </si>
  <si>
    <t>7.38</t>
  </si>
  <si>
    <t>9.41</t>
  </si>
  <si>
    <t>20.5</t>
  </si>
  <si>
    <t>4.75</t>
  </si>
  <si>
    <t>8.9</t>
  </si>
  <si>
    <t>OT4890</t>
  </si>
  <si>
    <t>OT4895</t>
  </si>
  <si>
    <t>15.9</t>
  </si>
  <si>
    <t>14.87</t>
  </si>
  <si>
    <t>6.375</t>
  </si>
  <si>
    <t>21.17</t>
  </si>
  <si>
    <t>14.12</t>
  </si>
  <si>
    <t>17.65</t>
  </si>
  <si>
    <t>11.33</t>
  </si>
  <si>
    <t>13.33</t>
  </si>
  <si>
    <t>25.73</t>
  </si>
  <si>
    <t>28.23</t>
  </si>
  <si>
    <t>7.65</t>
  </si>
  <si>
    <t>3.57</t>
  </si>
  <si>
    <t>23.21</t>
  </si>
  <si>
    <t>4.32</t>
  </si>
  <si>
    <t>27.5</t>
  </si>
  <si>
    <t>TK1002</t>
  </si>
  <si>
    <t>WR2864</t>
  </si>
  <si>
    <t>WR2889</t>
  </si>
  <si>
    <t>WR2944</t>
  </si>
  <si>
    <t>18.75</t>
  </si>
  <si>
    <t>WK2514</t>
  </si>
  <si>
    <t>18.9</t>
  </si>
  <si>
    <t>18.6</t>
  </si>
  <si>
    <t>8.97</t>
  </si>
  <si>
    <t>4.49</t>
  </si>
  <si>
    <t>17.95</t>
  </si>
  <si>
    <t>13.46</t>
  </si>
  <si>
    <t>6.73</t>
  </si>
  <si>
    <t>7.69</t>
  </si>
  <si>
    <t>3.85</t>
  </si>
  <si>
    <t>4</t>
  </si>
  <si>
    <t>WC3093</t>
  </si>
  <si>
    <t>MY0018</t>
  </si>
  <si>
    <t>30</t>
  </si>
  <si>
    <t>MY0019</t>
  </si>
  <si>
    <t>MY0031</t>
  </si>
  <si>
    <t>26</t>
  </si>
  <si>
    <t>MY0157</t>
  </si>
  <si>
    <t>MY0248</t>
  </si>
  <si>
    <t>MY0345</t>
  </si>
  <si>
    <t>MY0427</t>
  </si>
  <si>
    <t>MY1015</t>
  </si>
  <si>
    <t>MY1100</t>
  </si>
  <si>
    <t>LI0029</t>
  </si>
  <si>
    <t>LI0034</t>
  </si>
  <si>
    <t>LI0035</t>
  </si>
  <si>
    <t>LI0375</t>
  </si>
  <si>
    <t>LI0399</t>
  </si>
  <si>
    <t>LI0681</t>
  </si>
  <si>
    <t>LI3015</t>
  </si>
  <si>
    <t>LI3025</t>
  </si>
  <si>
    <t>16.5</t>
  </si>
  <si>
    <t>23.5</t>
  </si>
  <si>
    <t>LI3055</t>
  </si>
  <si>
    <t>17.5</t>
  </si>
  <si>
    <t>LI3060</t>
  </si>
  <si>
    <t>LI5066</t>
  </si>
  <si>
    <t>9.3</t>
  </si>
  <si>
    <t>5.9</t>
  </si>
  <si>
    <t>23.51</t>
  </si>
  <si>
    <t>3.53</t>
  </si>
  <si>
    <t>10.57</t>
  </si>
  <si>
    <t>18.14</t>
  </si>
  <si>
    <t>1.29</t>
  </si>
  <si>
    <t>4.65</t>
  </si>
  <si>
    <t>6.4</t>
  </si>
  <si>
    <t>3.56</t>
  </si>
  <si>
    <t>3.25</t>
  </si>
  <si>
    <t>4.64</t>
  </si>
  <si>
    <t>6.43</t>
  </si>
  <si>
    <t>TF0745</t>
  </si>
  <si>
    <t>1</t>
  </si>
  <si>
    <t>12.2</t>
  </si>
  <si>
    <t>2</t>
  </si>
  <si>
    <t>TF0762</t>
  </si>
  <si>
    <t>1.3</t>
  </si>
  <si>
    <t>8.75</t>
  </si>
  <si>
    <t>9</t>
  </si>
  <si>
    <t>TF0848</t>
  </si>
  <si>
    <t>16.3</t>
  </si>
  <si>
    <t>TF0852</t>
  </si>
  <si>
    <t>2.5</t>
  </si>
  <si>
    <t>9.5</t>
  </si>
  <si>
    <t>TF0855</t>
  </si>
  <si>
    <t>TF0904</t>
  </si>
  <si>
    <t>5.83</t>
  </si>
  <si>
    <t>TF0925</t>
  </si>
  <si>
    <t>TF0926</t>
  </si>
  <si>
    <t>TF0927</t>
  </si>
  <si>
    <t>TF0929</t>
  </si>
  <si>
    <t>11.54</t>
  </si>
  <si>
    <t>13.54</t>
  </si>
  <si>
    <t>TF0934</t>
  </si>
  <si>
    <t>1.5</t>
  </si>
  <si>
    <t>0.8</t>
  </si>
  <si>
    <t>7.2</t>
  </si>
  <si>
    <t>TF0938</t>
  </si>
  <si>
    <t>11.46</t>
  </si>
  <si>
    <t>2.02</t>
  </si>
  <si>
    <t>12.4</t>
  </si>
  <si>
    <t>TF0951</t>
  </si>
  <si>
    <t>14.9</t>
  </si>
  <si>
    <t>9.4</t>
  </si>
  <si>
    <t>16.4</t>
  </si>
  <si>
    <t>TF0964</t>
  </si>
  <si>
    <t>2.8</t>
  </si>
  <si>
    <t>10.6</t>
  </si>
  <si>
    <t>PC2517</t>
  </si>
  <si>
    <t>28</t>
  </si>
  <si>
    <t>17.83</t>
  </si>
  <si>
    <t>5.5</t>
  </si>
  <si>
    <t>PC6000</t>
  </si>
  <si>
    <t>32</t>
  </si>
  <si>
    <t>NC5420</t>
  </si>
  <si>
    <t>112868</t>
  </si>
  <si>
    <t>NC1434</t>
  </si>
  <si>
    <t>33</t>
  </si>
  <si>
    <t>23</t>
  </si>
  <si>
    <t>36</t>
  </si>
  <si>
    <t>7.8</t>
  </si>
  <si>
    <t>11.2</t>
  </si>
  <si>
    <t>PC3000</t>
  </si>
  <si>
    <t>6.5</t>
  </si>
  <si>
    <t>8.25</t>
  </si>
  <si>
    <t>NC1051</t>
  </si>
  <si>
    <t>33.93</t>
  </si>
  <si>
    <t>NC1052</t>
  </si>
  <si>
    <t>NC1054</t>
  </si>
  <si>
    <t>NC1055</t>
  </si>
  <si>
    <t>NC1057</t>
  </si>
  <si>
    <t>NC1058</t>
  </si>
  <si>
    <t>34.4</t>
  </si>
  <si>
    <t>27</t>
  </si>
  <si>
    <t>NC1546</t>
  </si>
  <si>
    <t>NC1547</t>
  </si>
  <si>
    <t>NC1548</t>
  </si>
  <si>
    <t>5.223</t>
  </si>
  <si>
    <t>5.22</t>
  </si>
  <si>
    <t>29</t>
  </si>
  <si>
    <t>47.5</t>
  </si>
  <si>
    <t>6001</t>
  </si>
  <si>
    <t>6003</t>
  </si>
  <si>
    <t>6004</t>
  </si>
  <si>
    <t>6006</t>
  </si>
  <si>
    <t>6007</t>
  </si>
  <si>
    <t>6008</t>
  </si>
  <si>
    <t>6009</t>
  </si>
  <si>
    <t>6010</t>
  </si>
  <si>
    <t>6011</t>
  </si>
  <si>
    <t>6012</t>
  </si>
  <si>
    <t>6013</t>
  </si>
  <si>
    <t>6015</t>
  </si>
  <si>
    <t>6017</t>
  </si>
  <si>
    <t>6018</t>
  </si>
  <si>
    <t>6019</t>
  </si>
  <si>
    <t>6022</t>
  </si>
  <si>
    <t>6024</t>
  </si>
  <si>
    <t>7003</t>
  </si>
  <si>
    <t>7006</t>
  </si>
  <si>
    <t>7201</t>
  </si>
  <si>
    <t>7402</t>
  </si>
  <si>
    <t>7428</t>
  </si>
  <si>
    <t>8190</t>
  </si>
  <si>
    <t>8332</t>
  </si>
  <si>
    <t>8405</t>
  </si>
  <si>
    <t>8504</t>
  </si>
  <si>
    <t>8579</t>
  </si>
  <si>
    <t>8750</t>
  </si>
  <si>
    <t>9294</t>
  </si>
  <si>
    <t>9356</t>
  </si>
  <si>
    <t>9646</t>
  </si>
  <si>
    <t>9918</t>
  </si>
  <si>
    <t>9964</t>
  </si>
  <si>
    <t>Calculated where TEO delivers qualification</t>
  </si>
  <si>
    <t xml:space="preserve">Part B: Application for Proposed Mix of Provision for SAC Levels 3 and 4 Competitive Pilot for 2017 and 2018 </t>
  </si>
  <si>
    <t>NZ2677</t>
  </si>
  <si>
    <t>New Zealand Certificate in Horticulture (General)</t>
  </si>
  <si>
    <t>NZ2684</t>
  </si>
  <si>
    <t>New Zealand Certificate in Land Based Sustainability Practices</t>
  </si>
  <si>
    <t>NZ2685</t>
  </si>
  <si>
    <t>New Zealand Certificate in Sustainable Primary Production</t>
  </si>
  <si>
    <t>Telford Certificate in Organic Horticulture (Level 3)</t>
  </si>
  <si>
    <t>TF0923</t>
  </si>
  <si>
    <t>Telford Certificate in Farm Management (Level 3)</t>
  </si>
  <si>
    <t>Telford Certificate in Farming (Practices) (Level 3)</t>
  </si>
  <si>
    <t>NZ2680</t>
  </si>
  <si>
    <t>NZ2681</t>
  </si>
  <si>
    <t>New Zealand Certificate in Organic Primary Production</t>
  </si>
  <si>
    <t>New Zealand Certificate in Organic Primary Production (Crop Production, Livestock Production)</t>
  </si>
  <si>
    <t xml:space="preserve">Certificate in Wool Technology (Level 4) </t>
  </si>
  <si>
    <t>hhh</t>
  </si>
  <si>
    <t>LI3035</t>
  </si>
  <si>
    <t>National Certificate in Equine (Sporthorse)</t>
  </si>
  <si>
    <t>142</t>
  </si>
  <si>
    <t>Equine (Stable Procedures)</t>
  </si>
  <si>
    <t>106</t>
  </si>
  <si>
    <t xml:space="preserve">Equine (Preliminary Coaching) </t>
  </si>
  <si>
    <t>National Certificate in Equine (Level 4) with strands in Sporthorse Stable Assistant, Harness Racing, Sporthorse Competitor, Jockey and Advanced Track Rider</t>
  </si>
  <si>
    <t>Equine (Stable Practice) (Level 3) Sporthorse and Thoroughbred Racing Strands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</si>
</sst>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0.0000"/>
    <numFmt numFmtId="166" formatCode="_(* #,##0.0000_);[Red]_(* \(#,##0.00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0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0" tint="-0.249977111117893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i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10"/>
      <name val="Calibri"/>
      <family val="2"/>
    </font>
    <font>
      <b/>
      <sz val="10"/>
      <color rgb="FFFF9900"/>
      <name val="Calibri"/>
      <family val="2"/>
    </font>
    <font>
      <b/>
      <sz val="18"/>
      <color rgb="FFFF9900"/>
      <name val="Calibri"/>
      <family val="2"/>
    </font>
    <font>
      <b/>
      <i/>
      <sz val="10"/>
      <color rgb="FFFF9900"/>
      <name val="Calibri"/>
      <family val="2"/>
    </font>
    <font>
      <i/>
      <sz val="10"/>
      <color rgb="FFFF9900"/>
      <name val="Calibri"/>
      <family val="2"/>
    </font>
    <font>
      <i/>
      <sz val="12"/>
      <name val="Calibri"/>
      <family val="2"/>
    </font>
    <font>
      <b/>
      <sz val="12"/>
      <color indexed="8"/>
      <name val="Calibri"/>
      <family val="2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auto="1"/>
      </patternFill>
    </fill>
    <fill>
      <patternFill patternType="solid">
        <fgColor rgb="FFE5D4BD"/>
        <bgColor indexed="64"/>
      </patternFill>
    </fill>
    <fill>
      <patternFill patternType="solid">
        <fgColor rgb="FF514A4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4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9" xfId="0" applyFill="1" applyBorder="1"/>
    <xf numFmtId="0" fontId="0" fillId="5" borderId="8" xfId="0" applyFill="1" applyBorder="1"/>
    <xf numFmtId="0" fontId="9" fillId="0" borderId="1" xfId="0" applyNumberFormat="1" applyFont="1" applyFill="1" applyBorder="1"/>
    <xf numFmtId="0" fontId="0" fillId="0" borderId="0" xfId="0" applyBorder="1"/>
    <xf numFmtId="0" fontId="9" fillId="0" borderId="1" xfId="0" applyNumberFormat="1" applyFont="1" applyFill="1" applyBorder="1" applyProtection="1"/>
    <xf numFmtId="0" fontId="0" fillId="0" borderId="0" xfId="0" applyProtection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6" borderId="0" xfId="0" applyFill="1" applyBorder="1"/>
    <xf numFmtId="0" fontId="10" fillId="6" borderId="0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6" borderId="0" xfId="0" applyNumberFormat="1" applyFill="1" applyBorder="1"/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7" borderId="13" xfId="0" applyFill="1" applyBorder="1"/>
    <xf numFmtId="0" fontId="0" fillId="7" borderId="14" xfId="0" applyFill="1" applyBorder="1"/>
    <xf numFmtId="0" fontId="0" fillId="5" borderId="0" xfId="0" applyFill="1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1" xfId="0" applyFont="1" applyBorder="1" applyAlignment="1"/>
    <xf numFmtId="0" fontId="0" fillId="0" borderId="0" xfId="0" applyAlignment="1"/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0" fillId="4" borderId="0" xfId="0" applyFill="1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 applyBorder="1" applyAlignment="1">
      <alignment wrapText="1"/>
    </xf>
    <xf numFmtId="164" fontId="0" fillId="0" borderId="0" xfId="0" applyNumberFormat="1" applyAlignment="1">
      <alignment wrapText="1"/>
    </xf>
    <xf numFmtId="0" fontId="18" fillId="6" borderId="0" xfId="0" applyFont="1" applyFill="1" applyBorder="1" applyAlignment="1">
      <alignment wrapText="1"/>
    </xf>
    <xf numFmtId="0" fontId="0" fillId="3" borderId="0" xfId="0" applyFill="1" applyBorder="1" applyAlignment="1">
      <alignment vertical="center"/>
    </xf>
    <xf numFmtId="166" fontId="0" fillId="3" borderId="0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5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7" fillId="0" borderId="0" xfId="0" applyFont="1"/>
    <xf numFmtId="0" fontId="9" fillId="0" borderId="15" xfId="0" applyNumberFormat="1" applyFont="1" applyFill="1" applyBorder="1"/>
    <xf numFmtId="0" fontId="9" fillId="0" borderId="15" xfId="0" applyNumberFormat="1" applyFont="1" applyFill="1" applyBorder="1" applyProtection="1"/>
    <xf numFmtId="0" fontId="12" fillId="0" borderId="10" xfId="0" applyFont="1" applyBorder="1" applyAlignment="1">
      <alignment horizontal="right"/>
    </xf>
    <xf numFmtId="0" fontId="2" fillId="0" borderId="10" xfId="0" applyFont="1" applyBorder="1" applyAlignment="1">
      <alignment vertical="top"/>
    </xf>
    <xf numFmtId="0" fontId="0" fillId="0" borderId="10" xfId="0" applyBorder="1"/>
    <xf numFmtId="0" fontId="14" fillId="2" borderId="10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2" borderId="1" xfId="0" applyFont="1" applyFill="1" applyBorder="1" applyAlignment="1">
      <alignment horizontal="left" wrapText="1"/>
    </xf>
    <xf numFmtId="0" fontId="14" fillId="2" borderId="15" xfId="0" applyFont="1" applyFill="1" applyBorder="1" applyAlignment="1">
      <alignment horizontal="left" wrapText="1"/>
    </xf>
    <xf numFmtId="0" fontId="0" fillId="0" borderId="0" xfId="0"/>
    <xf numFmtId="0" fontId="6" fillId="9" borderId="1" xfId="0" applyFont="1" applyFill="1" applyBorder="1" applyAlignment="1" applyProtection="1">
      <alignment horizontal="left"/>
      <protection locked="0"/>
    </xf>
    <xf numFmtId="0" fontId="16" fillId="9" borderId="1" xfId="0" applyFont="1" applyFill="1" applyBorder="1" applyAlignment="1" applyProtection="1">
      <alignment horizontal="left"/>
      <protection locked="0"/>
    </xf>
    <xf numFmtId="0" fontId="16" fillId="9" borderId="1" xfId="0" applyFont="1" applyFill="1" applyBorder="1" applyAlignment="1" applyProtection="1">
      <alignment wrapText="1"/>
      <protection locked="0"/>
    </xf>
    <xf numFmtId="0" fontId="10" fillId="9" borderId="10" xfId="0" applyFont="1" applyFill="1" applyBorder="1" applyAlignment="1" applyProtection="1">
      <alignment wrapText="1"/>
      <protection locked="0"/>
    </xf>
    <xf numFmtId="164" fontId="0" fillId="9" borderId="10" xfId="1" applyNumberFormat="1" applyFont="1" applyFill="1" applyBorder="1" applyAlignment="1" applyProtection="1">
      <alignment horizontal="right"/>
      <protection locked="0"/>
    </xf>
    <xf numFmtId="2" fontId="16" fillId="9" borderId="10" xfId="0" applyNumberFormat="1" applyFont="1" applyFill="1" applyBorder="1" applyProtection="1">
      <protection locked="0"/>
    </xf>
    <xf numFmtId="0" fontId="0" fillId="9" borderId="10" xfId="0" applyFont="1" applyFill="1" applyBorder="1" applyAlignment="1" applyProtection="1">
      <alignment horizontal="right"/>
      <protection locked="0"/>
    </xf>
    <xf numFmtId="0" fontId="8" fillId="9" borderId="16" xfId="0" applyFont="1" applyFill="1" applyBorder="1" applyAlignment="1" applyProtection="1">
      <alignment horizontal="left"/>
      <protection locked="0"/>
    </xf>
    <xf numFmtId="0" fontId="22" fillId="10" borderId="10" xfId="0" applyFont="1" applyFill="1" applyBorder="1" applyAlignment="1">
      <alignment horizontal="left" vertical="center" wrapText="1"/>
    </xf>
    <xf numFmtId="0" fontId="23" fillId="0" borderId="0" xfId="0" applyFont="1"/>
    <xf numFmtId="0" fontId="24" fillId="10" borderId="10" xfId="0" applyFont="1" applyFill="1" applyBorder="1" applyAlignment="1">
      <alignment horizontal="left" vertical="center" wrapText="1"/>
    </xf>
    <xf numFmtId="0" fontId="21" fillId="10" borderId="10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0" fillId="11" borderId="14" xfId="0" applyFill="1" applyBorder="1"/>
    <xf numFmtId="0" fontId="12" fillId="11" borderId="12" xfId="0" applyFont="1" applyFill="1" applyBorder="1" applyAlignment="1">
      <alignment wrapText="1"/>
    </xf>
    <xf numFmtId="0" fontId="12" fillId="7" borderId="12" xfId="0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12" fillId="3" borderId="3" xfId="0" applyFont="1" applyFill="1" applyBorder="1" applyAlignment="1">
      <alignment horizontal="center" wrapText="1"/>
    </xf>
    <xf numFmtId="0" fontId="12" fillId="8" borderId="3" xfId="0" applyFont="1" applyFill="1" applyBorder="1" applyAlignment="1">
      <alignment horizontal="center" wrapText="1"/>
    </xf>
    <xf numFmtId="0" fontId="12" fillId="8" borderId="4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wrapText="1"/>
    </xf>
    <xf numFmtId="0" fontId="12" fillId="5" borderId="2" xfId="0" applyFont="1" applyFill="1" applyBorder="1" applyAlignment="1">
      <alignment wrapText="1"/>
    </xf>
    <xf numFmtId="0" fontId="12" fillId="5" borderId="4" xfId="0" applyFont="1" applyFill="1" applyBorder="1" applyAlignment="1">
      <alignment wrapText="1"/>
    </xf>
    <xf numFmtId="166" fontId="0" fillId="3" borderId="7" xfId="0" applyNumberFormat="1" applyFill="1" applyBorder="1" applyAlignment="1">
      <alignment horizontal="right" vertical="center"/>
    </xf>
    <xf numFmtId="0" fontId="10" fillId="5" borderId="0" xfId="0" applyFont="1" applyFill="1" applyBorder="1" applyAlignment="1">
      <alignment wrapText="1"/>
    </xf>
    <xf numFmtId="0" fontId="0" fillId="4" borderId="0" xfId="0" applyFill="1" applyBorder="1" applyAlignment="1">
      <alignment vertical="center"/>
    </xf>
    <xf numFmtId="49" fontId="0" fillId="4" borderId="0" xfId="0" applyNumberFormat="1" applyFill="1" applyBorder="1" applyAlignment="1">
      <alignment vertical="center"/>
    </xf>
    <xf numFmtId="0" fontId="26" fillId="0" borderId="0" xfId="0" applyFont="1" applyAlignment="1">
      <alignment vertical="top"/>
    </xf>
    <xf numFmtId="0" fontId="13" fillId="0" borderId="0" xfId="0" applyFont="1" applyAlignment="1" applyProtection="1">
      <alignment vertical="top"/>
      <protection hidden="1"/>
    </xf>
    <xf numFmtId="0" fontId="7" fillId="0" borderId="10" xfId="0" applyFont="1" applyBorder="1" applyAlignment="1" applyProtection="1">
      <alignment wrapText="1"/>
      <protection hidden="1"/>
    </xf>
    <xf numFmtId="0" fontId="6" fillId="0" borderId="1" xfId="0" applyFont="1" applyFill="1" applyBorder="1" applyAlignment="1" applyProtection="1">
      <alignment wrapText="1"/>
      <protection hidden="1"/>
    </xf>
    <xf numFmtId="0" fontId="6" fillId="0" borderId="1" xfId="0" applyFont="1" applyFill="1" applyBorder="1" applyAlignment="1" applyProtection="1">
      <alignment horizontal="left" wrapText="1"/>
      <protection hidden="1"/>
    </xf>
    <xf numFmtId="165" fontId="6" fillId="0" borderId="1" xfId="0" applyNumberFormat="1" applyFont="1" applyFill="1" applyBorder="1" applyProtection="1">
      <protection hidden="1"/>
    </xf>
    <xf numFmtId="1" fontId="6" fillId="0" borderId="1" xfId="0" applyNumberFormat="1" applyFont="1" applyFill="1" applyBorder="1" applyAlignment="1" applyProtection="1">
      <alignment horizontal="right"/>
      <protection hidden="1"/>
    </xf>
    <xf numFmtId="0" fontId="27" fillId="0" borderId="0" xfId="0" applyFont="1" applyAlignment="1">
      <alignment wrapText="1"/>
    </xf>
    <xf numFmtId="0" fontId="0" fillId="0" borderId="17" xfId="0" applyBorder="1"/>
    <xf numFmtId="44" fontId="1" fillId="0" borderId="0" xfId="1" applyFont="1"/>
    <xf numFmtId="44" fontId="0" fillId="0" borderId="0" xfId="1" applyFont="1"/>
    <xf numFmtId="44" fontId="1" fillId="0" borderId="0" xfId="1" applyFont="1" applyBorder="1" applyAlignment="1">
      <alignment wrapText="1"/>
    </xf>
    <xf numFmtId="44" fontId="24" fillId="10" borderId="10" xfId="1" applyFont="1" applyFill="1" applyBorder="1" applyAlignment="1">
      <alignment horizontal="left" vertical="center" wrapText="1"/>
    </xf>
    <xf numFmtId="44" fontId="0" fillId="9" borderId="10" xfId="1" applyFont="1" applyFill="1" applyBorder="1" applyAlignment="1" applyProtection="1">
      <alignment horizontal="right"/>
      <protection locked="0"/>
    </xf>
    <xf numFmtId="0" fontId="7" fillId="0" borderId="0" xfId="0" applyFont="1"/>
    <xf numFmtId="0" fontId="0" fillId="12" borderId="16" xfId="0" applyFill="1" applyBorder="1" applyAlignment="1">
      <alignment wrapText="1"/>
    </xf>
    <xf numFmtId="0" fontId="0" fillId="12" borderId="20" xfId="0" applyFill="1" applyBorder="1"/>
    <xf numFmtId="0" fontId="0" fillId="12" borderId="1" xfId="0" applyFill="1" applyBorder="1"/>
    <xf numFmtId="0" fontId="0" fillId="7" borderId="0" xfId="0" applyFont="1" applyFill="1" applyBorder="1"/>
    <xf numFmtId="0" fontId="0" fillId="7" borderId="0" xfId="0" applyFont="1" applyFill="1" applyBorder="1" applyAlignment="1">
      <alignment horizontal="center"/>
    </xf>
    <xf numFmtId="0" fontId="28" fillId="7" borderId="21" xfId="0" applyFont="1" applyFill="1" applyBorder="1" applyAlignment="1">
      <alignment wrapText="1"/>
    </xf>
    <xf numFmtId="0" fontId="28" fillId="7" borderId="11" xfId="0" applyFont="1" applyFill="1" applyBorder="1" applyAlignment="1">
      <alignment wrapText="1"/>
    </xf>
    <xf numFmtId="0" fontId="28" fillId="7" borderId="11" xfId="0" applyFont="1" applyFill="1" applyBorder="1" applyAlignment="1">
      <alignment horizontal="center" wrapText="1"/>
    </xf>
    <xf numFmtId="0" fontId="28" fillId="7" borderId="22" xfId="0" applyFont="1" applyFill="1" applyBorder="1" applyAlignment="1">
      <alignment horizontal="center" wrapText="1"/>
    </xf>
    <xf numFmtId="0" fontId="0" fillId="7" borderId="23" xfId="0" applyFont="1" applyFill="1" applyBorder="1"/>
    <xf numFmtId="0" fontId="0" fillId="7" borderId="24" xfId="0" applyFont="1" applyFill="1" applyBorder="1" applyAlignment="1">
      <alignment horizontal="center"/>
    </xf>
    <xf numFmtId="0" fontId="0" fillId="7" borderId="15" xfId="0" applyFont="1" applyFill="1" applyBorder="1"/>
    <xf numFmtId="0" fontId="0" fillId="7" borderId="25" xfId="0" applyFont="1" applyFill="1" applyBorder="1"/>
    <xf numFmtId="0" fontId="0" fillId="7" borderId="25" xfId="0" applyFont="1" applyFill="1" applyBorder="1" applyAlignment="1">
      <alignment horizontal="center"/>
    </xf>
    <xf numFmtId="0" fontId="0" fillId="7" borderId="26" xfId="0" applyFont="1" applyFill="1" applyBorder="1" applyAlignment="1">
      <alignment horizontal="center"/>
    </xf>
    <xf numFmtId="44" fontId="0" fillId="0" borderId="10" xfId="1" applyFont="1" applyFill="1" applyBorder="1" applyAlignment="1" applyProtection="1">
      <alignment horizontal="right"/>
      <protection hidden="1"/>
    </xf>
    <xf numFmtId="0" fontId="16" fillId="9" borderId="10" xfId="0" applyFont="1" applyFill="1" applyBorder="1" applyAlignment="1" applyProtection="1">
      <alignment wrapText="1"/>
      <protection hidden="1"/>
    </xf>
    <xf numFmtId="1" fontId="6" fillId="0" borderId="1" xfId="0" applyNumberFormat="1" applyFont="1" applyFill="1" applyBorder="1" applyAlignment="1" applyProtection="1">
      <alignment horizontal="right"/>
      <protection locked="0"/>
    </xf>
    <xf numFmtId="0" fontId="12" fillId="9" borderId="10" xfId="1" applyNumberFormat="1" applyFont="1" applyFill="1" applyBorder="1" applyProtection="1">
      <protection locked="0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20">
    <dxf>
      <fill>
        <patternFill patternType="none">
          <fgColor indexed="64"/>
          <bgColor theme="9" tint="0.59999389629810485"/>
        </patternFill>
      </fill>
    </dxf>
    <dxf>
      <fill>
        <patternFill patternType="none">
          <fgColor indexed="64"/>
          <bgColor theme="9" tint="0.59999389629810485"/>
        </patternFill>
      </fill>
    </dxf>
    <dxf>
      <fill>
        <patternFill patternType="none">
          <fgColor indexed="64"/>
          <bgColor theme="9" tint="0.59999389629810485"/>
        </patternFill>
      </fill>
    </dxf>
    <dxf>
      <fill>
        <patternFill patternType="none">
          <fgColor indexed="64"/>
          <bgColor theme="9" tint="0.59999389629810485"/>
        </patternFill>
      </fill>
    </dxf>
    <dxf>
      <fill>
        <patternFill patternType="none">
          <fgColor indexed="64"/>
          <bgColor theme="9" tint="0.59999389629810485"/>
        </patternFill>
      </fill>
    </dxf>
    <dxf>
      <fill>
        <patternFill>
          <fgColor indexed="64"/>
          <bgColor theme="9" tint="0.5999938962981048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  <alignment horizontal="general" vertical="bottom" textRotation="0" wrapText="1" relativeIndent="0" justifyLastLine="0" shrinkToFit="0" readingOrder="0"/>
    </dxf>
    <dxf>
      <fill>
        <patternFill patternType="solid">
          <fgColor indexed="64"/>
          <bgColor theme="6" tint="0.5999938962981048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6" tint="0.5999938962981048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bottom" textRotation="0" wrapText="1" relative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1" relativeIndent="0" justifyLastLine="0" shrinkToFit="0" readingOrder="0"/>
    </dxf>
  </dxfs>
  <tableStyles count="0" defaultTableStyle="TableStyleMedium9" defaultPivotStyle="PivotStyleLight16"/>
  <colors>
    <mruColors>
      <color rgb="FFE5D4BD"/>
      <color rgb="FFFF9900"/>
      <color rgb="FFFFD400"/>
      <color rgb="FF514A4F"/>
      <color rgb="FFE5D4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O3:R89" totalsRowShown="0" headerRowDxfId="19" dataDxfId="18" tableBorderDxfId="17">
  <autoFilter ref="O3:R89"/>
  <sortState ref="M4:O84">
    <sortCondition ref="M4:M84"/>
    <sortCondition ref="O4:O84"/>
  </sortState>
  <tableColumns count="4">
    <tableColumn id="2" name="TLA" dataDxfId="16"/>
    <tableColumn id="1" name="TLA_Code" dataDxfId="15"/>
    <tableColumn id="4" name="Region" dataDxfId="14"/>
    <tableColumn id="3" name="TLA and Region Cocatenated" dataDxfId="13">
      <calculatedColumnFormula>O4&amp;Q4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T3:T8" totalsRowShown="0" headerRowDxfId="12" dataDxfId="11" tableBorderDxfId="10">
  <tableColumns count="1">
    <tableColumn id="1" name="Type_of_Provision" dataDxfId="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V3:AA2264" totalsRowShown="0" headerRowDxfId="8" dataDxfId="7" tableBorderDxfId="6">
  <autoFilter ref="V3:AA2264"/>
  <sortState ref="V4:AA1479">
    <sortCondition ref="W4:W1479"/>
    <sortCondition ref="Y4:Y1479"/>
  </sortState>
  <tableColumns count="6">
    <tableColumn id="1" name="Look_up" dataDxfId="5">
      <calculatedColumnFormula>W4&amp;Y4</calculatedColumnFormula>
    </tableColumn>
    <tableColumn id="2" name="EDUMIS_Code" dataDxfId="4"/>
    <tableColumn id="3" name="Delivery_Site_Code" dataDxfId="3"/>
    <tableColumn id="4" name="Delivery_Site_Name" dataDxfId="2"/>
    <tableColumn id="5" name="Delivery_Site_Local_Authority_Name" dataDxfId="1"/>
    <tableColumn id="6" name="Delivery_Site_Region_Nam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206"/>
  <sheetViews>
    <sheetView tabSelected="1" zoomScale="87" zoomScaleNormal="87" workbookViewId="0">
      <pane xSplit="7" ySplit="8" topLeftCell="H18" activePane="bottomRight" state="frozen"/>
      <selection activeCell="E1" sqref="E1"/>
      <selection pane="topRight" activeCell="H1" sqref="H1"/>
      <selection pane="bottomLeft" activeCell="E9" sqref="E9"/>
      <selection pane="bottomRight" activeCell="I2" sqref="I2"/>
    </sheetView>
  </sheetViews>
  <sheetFormatPr defaultRowHeight="15" x14ac:dyDescent="0.25"/>
  <cols>
    <col min="1" max="1" width="7.85546875" hidden="1" customWidth="1"/>
    <col min="2" max="2" width="4.85546875" hidden="1" customWidth="1"/>
    <col min="3" max="3" width="10" style="62" hidden="1" customWidth="1"/>
    <col min="4" max="4" width="7.85546875" hidden="1" customWidth="1"/>
    <col min="5" max="5" width="11.7109375" customWidth="1"/>
    <col min="6" max="6" width="34.28515625" customWidth="1"/>
    <col min="7" max="7" width="10" style="59" customWidth="1"/>
    <col min="8" max="8" width="11.5703125" customWidth="1"/>
    <col min="9" max="9" width="11.85546875" customWidth="1"/>
    <col min="10" max="12" width="11.85546875" style="62" customWidth="1"/>
    <col min="13" max="13" width="10.7109375" customWidth="1"/>
    <col min="14" max="14" width="13.28515625" customWidth="1"/>
    <col min="15" max="15" width="13.85546875" style="62" customWidth="1"/>
    <col min="16" max="16" width="13.85546875" customWidth="1"/>
    <col min="17" max="17" width="13.85546875" style="62" customWidth="1"/>
    <col min="18" max="18" width="16.5703125" style="4" customWidth="1"/>
    <col min="19" max="19" width="13" style="4" customWidth="1"/>
    <col min="20" max="20" width="13.7109375" style="4" customWidth="1"/>
    <col min="21" max="21" width="11.85546875" customWidth="1"/>
    <col min="22" max="22" width="12" customWidth="1"/>
    <col min="23" max="23" width="11" style="101" customWidth="1"/>
    <col min="24" max="26" width="12.85546875" style="101" customWidth="1"/>
    <col min="27" max="27" width="45.140625" bestFit="1" customWidth="1"/>
    <col min="28" max="28" width="46.28515625" style="62" customWidth="1"/>
    <col min="29" max="31" width="13.140625" hidden="1" customWidth="1"/>
    <col min="32" max="32" width="13.7109375" hidden="1" customWidth="1"/>
  </cols>
  <sheetData>
    <row r="1" spans="1:32" s="1" customFormat="1" ht="23.25" x14ac:dyDescent="0.35">
      <c r="E1" s="72" t="s">
        <v>2387</v>
      </c>
      <c r="G1" s="58"/>
      <c r="M1"/>
      <c r="N1"/>
      <c r="R1" s="33"/>
      <c r="S1" s="98"/>
      <c r="T1" s="33"/>
      <c r="W1" s="100"/>
      <c r="X1" s="100"/>
      <c r="Y1" s="100"/>
      <c r="Z1" s="100"/>
      <c r="AA1" s="51"/>
    </row>
    <row r="2" spans="1:32" ht="15.75" x14ac:dyDescent="0.25">
      <c r="E2" s="50" t="s">
        <v>811</v>
      </c>
      <c r="S2" s="98"/>
      <c r="AA2" s="51"/>
      <c r="AB2" s="3"/>
    </row>
    <row r="3" spans="1:32" s="62" customFormat="1" ht="15.75" x14ac:dyDescent="0.25">
      <c r="E3" s="91" t="s">
        <v>1144</v>
      </c>
      <c r="G3" s="59"/>
      <c r="R3" s="4"/>
      <c r="S3" s="54"/>
      <c r="T3" s="54"/>
      <c r="U3" s="54" t="s">
        <v>773</v>
      </c>
      <c r="V3" s="124"/>
      <c r="W3" s="101"/>
      <c r="Y3" s="101"/>
      <c r="Z3" s="101"/>
      <c r="AA3" s="51"/>
      <c r="AB3" s="3"/>
    </row>
    <row r="4" spans="1:32" x14ac:dyDescent="0.25">
      <c r="E4" s="92" t="str">
        <f>IF(SUM(AC:AF)&gt;=1,"There is an error in the proposal, please review column U and correct the error(s).","")</f>
        <v/>
      </c>
      <c r="M4" s="15"/>
      <c r="N4" s="62"/>
      <c r="R4"/>
      <c r="S4" s="30" t="s">
        <v>819</v>
      </c>
      <c r="V4" s="101"/>
      <c r="AA4" s="51"/>
      <c r="AB4" s="3"/>
    </row>
    <row r="5" spans="1:32" ht="15.75" x14ac:dyDescent="0.25">
      <c r="A5" s="2"/>
      <c r="E5" s="125" t="s">
        <v>813</v>
      </c>
      <c r="F5" s="126"/>
      <c r="G5" s="70"/>
      <c r="H5" s="12"/>
      <c r="M5" s="15"/>
      <c r="R5" s="34"/>
      <c r="S5" s="30" t="s">
        <v>823</v>
      </c>
      <c r="V5" s="101"/>
      <c r="Y5" s="102"/>
      <c r="Z5" s="102"/>
      <c r="AA5" s="51"/>
      <c r="AB5" s="3"/>
    </row>
    <row r="6" spans="1:32" ht="15.75" x14ac:dyDescent="0.25">
      <c r="A6" s="55"/>
      <c r="B6" s="56"/>
      <c r="C6" s="99"/>
      <c r="D6" s="56"/>
      <c r="E6" s="125" t="s">
        <v>781</v>
      </c>
      <c r="F6" s="126"/>
      <c r="G6" s="127" t="str">
        <f>IF(ISBLANK(G5),"",VLOOKUP(G5,'list for drop down box'!$G:$H,2,FALSE))</f>
        <v/>
      </c>
      <c r="H6" s="128"/>
      <c r="I6" s="128"/>
      <c r="J6" s="128"/>
      <c r="K6" s="128"/>
      <c r="L6" s="128"/>
      <c r="M6" s="128"/>
      <c r="N6" s="129"/>
      <c r="R6" s="35"/>
      <c r="S6" s="98"/>
      <c r="X6" s="102"/>
      <c r="Y6" s="102"/>
      <c r="Z6" s="102"/>
      <c r="AB6" s="3"/>
    </row>
    <row r="7" spans="1:32" s="39" customFormat="1" ht="89.25" x14ac:dyDescent="0.2">
      <c r="A7" s="57" t="s">
        <v>208</v>
      </c>
      <c r="B7" s="57" t="s">
        <v>209</v>
      </c>
      <c r="C7" s="57" t="s">
        <v>1148</v>
      </c>
      <c r="D7" s="57" t="s">
        <v>1147</v>
      </c>
      <c r="E7" s="71" t="s">
        <v>778</v>
      </c>
      <c r="F7" s="71" t="s">
        <v>761</v>
      </c>
      <c r="G7" s="71" t="s">
        <v>1145</v>
      </c>
      <c r="H7" s="71" t="s">
        <v>762</v>
      </c>
      <c r="I7" s="71" t="s">
        <v>763</v>
      </c>
      <c r="J7" s="71" t="s">
        <v>2103</v>
      </c>
      <c r="K7" s="71" t="s">
        <v>2104</v>
      </c>
      <c r="L7" s="71" t="s">
        <v>2105</v>
      </c>
      <c r="M7" s="71" t="s">
        <v>812</v>
      </c>
      <c r="N7" s="71" t="s">
        <v>824</v>
      </c>
      <c r="O7" s="71" t="s">
        <v>2106</v>
      </c>
      <c r="P7" s="71" t="s">
        <v>820</v>
      </c>
      <c r="Q7" s="71" t="s">
        <v>1146</v>
      </c>
      <c r="R7" s="71" t="s">
        <v>767</v>
      </c>
      <c r="S7" s="71" t="s">
        <v>768</v>
      </c>
      <c r="T7" s="71" t="s">
        <v>769</v>
      </c>
      <c r="U7" s="71" t="s">
        <v>774</v>
      </c>
      <c r="V7" s="71" t="s">
        <v>775</v>
      </c>
      <c r="W7" s="71" t="s">
        <v>1149</v>
      </c>
      <c r="X7" s="71" t="s">
        <v>1151</v>
      </c>
      <c r="Y7" s="71" t="s">
        <v>1152</v>
      </c>
      <c r="Z7" s="71" t="s">
        <v>1150</v>
      </c>
      <c r="AA7" s="71" t="s">
        <v>777</v>
      </c>
      <c r="AB7" s="71" t="s">
        <v>2102</v>
      </c>
      <c r="AC7" s="38" t="s">
        <v>770</v>
      </c>
      <c r="AD7" s="38" t="s">
        <v>771</v>
      </c>
      <c r="AE7" s="38" t="s">
        <v>776</v>
      </c>
      <c r="AF7" s="38" t="s">
        <v>772</v>
      </c>
    </row>
    <row r="8" spans="1:32" s="39" customFormat="1" ht="51" x14ac:dyDescent="0.2">
      <c r="A8" s="60"/>
      <c r="B8" s="60"/>
      <c r="C8" s="61"/>
      <c r="D8" s="61"/>
      <c r="E8" s="73" t="s">
        <v>814</v>
      </c>
      <c r="F8" s="73" t="s">
        <v>815</v>
      </c>
      <c r="G8" s="73" t="s">
        <v>815</v>
      </c>
      <c r="H8" s="73" t="s">
        <v>815</v>
      </c>
      <c r="I8" s="73" t="s">
        <v>815</v>
      </c>
      <c r="J8" s="73" t="s">
        <v>2386</v>
      </c>
      <c r="K8" s="73" t="s">
        <v>2386</v>
      </c>
      <c r="L8" s="73" t="s">
        <v>2386</v>
      </c>
      <c r="M8" s="73" t="s">
        <v>816</v>
      </c>
      <c r="N8" s="73" t="s">
        <v>816</v>
      </c>
      <c r="O8" s="73" t="s">
        <v>816</v>
      </c>
      <c r="P8" s="73" t="s">
        <v>816</v>
      </c>
      <c r="Q8" s="73" t="s">
        <v>814</v>
      </c>
      <c r="R8" s="73" t="s">
        <v>814</v>
      </c>
      <c r="S8" s="73" t="s">
        <v>814</v>
      </c>
      <c r="T8" s="73" t="s">
        <v>814</v>
      </c>
      <c r="U8" s="73" t="s">
        <v>814</v>
      </c>
      <c r="V8" s="73" t="s">
        <v>814</v>
      </c>
      <c r="W8" s="103" t="s">
        <v>814</v>
      </c>
      <c r="X8" s="103" t="s">
        <v>814</v>
      </c>
      <c r="Y8" s="103" t="s">
        <v>815</v>
      </c>
      <c r="Z8" s="103" t="s">
        <v>815</v>
      </c>
      <c r="AA8" s="74"/>
      <c r="AB8" s="73" t="s">
        <v>816</v>
      </c>
      <c r="AC8" s="38"/>
      <c r="AD8" s="38"/>
      <c r="AE8" s="38"/>
      <c r="AF8" s="38"/>
    </row>
    <row r="9" spans="1:32" s="62" customFormat="1" x14ac:dyDescent="0.25">
      <c r="A9" s="11" t="str">
        <f t="shared" ref="A9:A15" si="0">D9&amp;"-"&amp;B9</f>
        <v>0-1</v>
      </c>
      <c r="B9" s="11">
        <f t="shared" ref="B9:B73" si="1">ROW()-ROW($B$8)</f>
        <v>1</v>
      </c>
      <c r="C9" s="52">
        <f t="shared" ref="C9:C40" si="2">$V$3</f>
        <v>0</v>
      </c>
      <c r="D9" s="52">
        <f t="shared" ref="D9:D202" si="3">$G$5</f>
        <v>0</v>
      </c>
      <c r="E9" s="63"/>
      <c r="F9" s="94" t="str">
        <f>IF(ISBLANK(E9),"",VLOOKUP($E9,'list for drop down box'!$A$4:$B$500,2,FALSE))</f>
        <v/>
      </c>
      <c r="G9" s="95" t="str">
        <f>IF(ISBLANK($E9),"",VLOOKUP($E9,'list for drop down box'!$A$4:$C$500,3,FALSE))</f>
        <v/>
      </c>
      <c r="H9" s="96" t="str">
        <f>IF(ISBLANK($E9),"",VLOOKUP($E9,'list for drop down box'!$A$3:$E$4449,4,FALSE))</f>
        <v/>
      </c>
      <c r="I9" s="97" t="str">
        <f>IF(ISBLANK($E9),"",VLOOKUP($E9,'list for drop down box'!$A$3:$E$4449,5,FALSE))</f>
        <v/>
      </c>
      <c r="J9" s="123" t="str">
        <f>IF(ISBLANK($E9),"",IF(ISBLANK($M9),"",IF($M9="Yes","",IFERROR(VLOOKUP($G$5&amp;$E9,'list for drop down box'!$AC:$AH,4,FALSE),""))))</f>
        <v/>
      </c>
      <c r="K9" s="123" t="str">
        <f>IF(ISBLANK($E9),"",IF(ISBLANK($M9),"",IF($M9="Yes","",IFERROR(VLOOKUP($G$5&amp;$E9,'list for drop down box'!$AC:$AH,6,FALSE),""))))</f>
        <v/>
      </c>
      <c r="L9" s="123" t="str">
        <f>IF(ISBLANK($E9),"",IF(ISBLANK($M9),"",IF($M9="Yes","",IFERROR(VLOOKUP($G$5&amp;$E9,'list for drop down box'!$AC:$AH,5,FALSE),""))))</f>
        <v/>
      </c>
      <c r="M9" s="68"/>
      <c r="N9" s="64"/>
      <c r="O9" s="65"/>
      <c r="P9" s="65"/>
      <c r="Q9" s="65"/>
      <c r="R9" s="66"/>
      <c r="S9" s="122" t="str">
        <f>IF(R9&lt;&gt;0,IF(R9="New Site","",VLOOKUP($G$5&amp;R9,'list for drop down box'!V:AA,5,FALSE)),"")</f>
        <v/>
      </c>
      <c r="T9" s="122" t="str">
        <f>IF(R9&lt;&gt;0,IF(R9="New Site","",VLOOKUP($G$5&amp;R9,'list for drop down box'!V:AA,6,FALSE)),"")</f>
        <v/>
      </c>
      <c r="U9" s="69"/>
      <c r="V9" s="69"/>
      <c r="W9" s="104"/>
      <c r="X9" s="104"/>
      <c r="Y9" s="121" t="str">
        <f t="shared" ref="Y9:Y15" si="4">IFERROR(X9/H9,"")</f>
        <v/>
      </c>
      <c r="Z9" s="121" t="str">
        <f t="shared" ref="Z9:Z15" si="5">IFERROR(W9+Y9,"")</f>
        <v/>
      </c>
      <c r="AA9" s="93" t="str">
        <f t="shared" ref="AA9:AA15" si="6">IF(AC9=1,AC$7,"")&amp;IF(AD9=1,CHAR(10)&amp;AD$7,"")&amp;IF(AE9=1,CHAR(10)&amp;AE$7,"")&amp;IF(AF9=1,CHAR(10)&amp;AF$7,"")</f>
        <v/>
      </c>
      <c r="AB9" s="67"/>
      <c r="AC9" s="32">
        <f t="shared" ref="AC9:AC15" si="7">IF(OR(R9="New Site",ISBLANK(R9)),0,IF(S9=VLOOKUP($G$5&amp;$R9,TLA_Lookup,5,FALSE),0,1))</f>
        <v>0</v>
      </c>
      <c r="AD9" s="32">
        <f>IF(OR(S9="",T9=""),0,IF(COUNTIF('list for drop down box'!$R$4:$R$89,S9&amp;T9)=1,0,1))</f>
        <v>0</v>
      </c>
      <c r="AE9" s="32">
        <f t="shared" ref="AE9:AE15" si="8">IF(ISERR(AVERAGEIFS($W$9:$W$202,$E$9:$E$202,E9)),0,IF(AVERAGEIFS($W$9:$W$202,$E$9:$E$202,E9)&lt;&gt;W9,1,0))</f>
        <v>0</v>
      </c>
      <c r="AF9" s="62">
        <f>IF(AND(SUM(U$9:U203)&gt;0,SUM(U$9:U203)&lt;1),1,0)</f>
        <v>0</v>
      </c>
    </row>
    <row r="10" spans="1:32" s="62" customFormat="1" x14ac:dyDescent="0.25">
      <c r="A10" s="11" t="str">
        <f t="shared" si="0"/>
        <v>0-2</v>
      </c>
      <c r="B10" s="11">
        <f t="shared" si="1"/>
        <v>2</v>
      </c>
      <c r="C10" s="52">
        <f t="shared" si="2"/>
        <v>0</v>
      </c>
      <c r="D10" s="52">
        <f t="shared" si="3"/>
        <v>0</v>
      </c>
      <c r="E10" s="63"/>
      <c r="F10" s="94" t="str">
        <f>IF(ISBLANK(E10),"",VLOOKUP($E10,'list for drop down box'!$A$4:$B$500,2,FALSE))</f>
        <v/>
      </c>
      <c r="G10" s="95" t="str">
        <f>IF(ISBLANK($E10),"",VLOOKUP($E10,'list for drop down box'!$A$4:$C$500,3,FALSE))</f>
        <v/>
      </c>
      <c r="H10" s="96" t="str">
        <f>IF(ISBLANK($E10),"",VLOOKUP($E10,'list for drop down box'!$A$3:$E$4449,4,FALSE))</f>
        <v/>
      </c>
      <c r="I10" s="97" t="str">
        <f>IF(ISBLANK($E10),"",VLOOKUP($E10,'list for drop down box'!$A$3:$E$4449,5,FALSE))</f>
        <v/>
      </c>
      <c r="J10" s="123" t="str">
        <f>IF(ISBLANK($E10),"",IF(ISBLANK($M10),"",IF($M10="Yes","",IFERROR(VLOOKUP($G$5&amp;$E10,'list for drop down box'!$AC:$AH,4,FALSE),""))))</f>
        <v/>
      </c>
      <c r="K10" s="123" t="str">
        <f>IF(ISBLANK($E10),"",IF(ISBLANK($M10),"",IF($M10="Yes","",IFERROR(VLOOKUP($G$5&amp;$E10,'list for drop down box'!$AC:$AH,6,FALSE),""))))</f>
        <v/>
      </c>
      <c r="L10" s="123" t="str">
        <f>IF(ISBLANK($E10),"",IF(ISBLANK($M10),"",IF($M10="Yes","",IFERROR(VLOOKUP($G$5&amp;$E10,'list for drop down box'!$AC:$AH,5,FALSE),""))))</f>
        <v/>
      </c>
      <c r="M10" s="68"/>
      <c r="N10" s="64"/>
      <c r="O10" s="65"/>
      <c r="P10" s="65"/>
      <c r="Q10" s="65"/>
      <c r="R10" s="66"/>
      <c r="S10" s="122" t="str">
        <f>IF(R10&lt;&gt;0,IF(R10="New Site","",VLOOKUP($G$5&amp;R10,'list for drop down box'!V:AA,5,FALSE)),"")</f>
        <v/>
      </c>
      <c r="T10" s="122" t="str">
        <f>IF(R10&lt;&gt;0,IF(R10="New Site","",VLOOKUP($G$5&amp;R10,'list for drop down box'!V:AA,6,FALSE)),"")</f>
        <v/>
      </c>
      <c r="U10" s="69"/>
      <c r="V10" s="69"/>
      <c r="W10" s="104"/>
      <c r="X10" s="104"/>
      <c r="Y10" s="121" t="str">
        <f t="shared" si="4"/>
        <v/>
      </c>
      <c r="Z10" s="121" t="str">
        <f t="shared" si="5"/>
        <v/>
      </c>
      <c r="AA10" s="93" t="str">
        <f t="shared" si="6"/>
        <v/>
      </c>
      <c r="AB10" s="67"/>
      <c r="AC10" s="32">
        <f t="shared" si="7"/>
        <v>0</v>
      </c>
      <c r="AD10" s="32">
        <f>IF(OR(S10="",T10=""),0,IF(COUNTIF('list for drop down box'!$R$4:$R$89,S10&amp;T10)=1,0,1))</f>
        <v>0</v>
      </c>
      <c r="AE10" s="32">
        <f t="shared" si="8"/>
        <v>0</v>
      </c>
      <c r="AF10" s="62">
        <f>IF(AND(SUM(U$9:U204)&gt;0,SUM(U$9:U204)&lt;1),1,0)</f>
        <v>0</v>
      </c>
    </row>
    <row r="11" spans="1:32" s="62" customFormat="1" x14ac:dyDescent="0.25">
      <c r="A11" s="11" t="str">
        <f t="shared" si="0"/>
        <v>0-3</v>
      </c>
      <c r="B11" s="11">
        <f t="shared" si="1"/>
        <v>3</v>
      </c>
      <c r="C11" s="52">
        <f t="shared" si="2"/>
        <v>0</v>
      </c>
      <c r="D11" s="52">
        <f t="shared" si="3"/>
        <v>0</v>
      </c>
      <c r="E11" s="63"/>
      <c r="F11" s="94" t="str">
        <f>IF(ISBLANK(E11),"",VLOOKUP($E11,'list for drop down box'!$A$4:$B$500,2,FALSE))</f>
        <v/>
      </c>
      <c r="G11" s="95" t="str">
        <f>IF(ISBLANK($E11),"",VLOOKUP($E11,'list for drop down box'!$A$4:$C$500,3,FALSE))</f>
        <v/>
      </c>
      <c r="H11" s="96" t="str">
        <f>IF(ISBLANK($E11),"",VLOOKUP($E11,'list for drop down box'!$A$3:$E$4449,4,FALSE))</f>
        <v/>
      </c>
      <c r="I11" s="97" t="str">
        <f>IF(ISBLANK($E11),"",VLOOKUP($E11,'list for drop down box'!$A$3:$E$4449,5,FALSE))</f>
        <v/>
      </c>
      <c r="J11" s="123" t="str">
        <f>IF(ISBLANK($E11),"",IF(ISBLANK($M11),"",IF($M11="Yes","",IFERROR(VLOOKUP($G$5&amp;$E11,'list for drop down box'!$AC:$AH,4,FALSE),""))))</f>
        <v/>
      </c>
      <c r="K11" s="123" t="str">
        <f>IF(ISBLANK($E11),"",IF(ISBLANK($M11),"",IF($M11="Yes","",IFERROR(VLOOKUP($G$5&amp;$E11,'list for drop down box'!$AC:$AH,6,FALSE),""))))</f>
        <v/>
      </c>
      <c r="L11" s="123" t="str">
        <f>IF(ISBLANK($E11),"",IF(ISBLANK($M11),"",IF($M11="Yes","",IFERROR(VLOOKUP($G$5&amp;$E11,'list for drop down box'!$AC:$AH,5,FALSE),""))))</f>
        <v/>
      </c>
      <c r="M11" s="68"/>
      <c r="N11" s="64"/>
      <c r="O11" s="65"/>
      <c r="P11" s="65"/>
      <c r="Q11" s="65"/>
      <c r="R11" s="66"/>
      <c r="S11" s="122" t="str">
        <f>IF(R11&lt;&gt;0,IF(R11="New Site","",VLOOKUP($G$5&amp;R11,'list for drop down box'!V:AA,5,FALSE)),"")</f>
        <v/>
      </c>
      <c r="T11" s="122" t="str">
        <f>IF(R11&lt;&gt;0,IF(R11="New Site","",VLOOKUP($G$5&amp;R11,'list for drop down box'!V:AA,6,FALSE)),"")</f>
        <v/>
      </c>
      <c r="U11" s="69"/>
      <c r="V11" s="69"/>
      <c r="W11" s="104"/>
      <c r="X11" s="104"/>
      <c r="Y11" s="121" t="str">
        <f t="shared" si="4"/>
        <v/>
      </c>
      <c r="Z11" s="121" t="str">
        <f t="shared" si="5"/>
        <v/>
      </c>
      <c r="AA11" s="93" t="str">
        <f t="shared" si="6"/>
        <v/>
      </c>
      <c r="AB11" s="67"/>
      <c r="AC11" s="32">
        <f t="shared" si="7"/>
        <v>0</v>
      </c>
      <c r="AD11" s="32">
        <f>IF(OR(S11="",T11=""),0,IF(COUNTIF('list for drop down box'!$R$4:$R$89,S11&amp;T11)=1,0,1))</f>
        <v>0</v>
      </c>
      <c r="AE11" s="32">
        <f t="shared" si="8"/>
        <v>0</v>
      </c>
      <c r="AF11" s="62">
        <f>IF(AND(SUM(U$9:U205)&gt;0,SUM(U$9:U205)&lt;1),1,0)</f>
        <v>0</v>
      </c>
    </row>
    <row r="12" spans="1:32" s="62" customFormat="1" x14ac:dyDescent="0.25">
      <c r="A12" s="11" t="str">
        <f t="shared" si="0"/>
        <v>0-4</v>
      </c>
      <c r="B12" s="11">
        <f t="shared" si="1"/>
        <v>4</v>
      </c>
      <c r="C12" s="52">
        <f t="shared" si="2"/>
        <v>0</v>
      </c>
      <c r="D12" s="52">
        <f t="shared" si="3"/>
        <v>0</v>
      </c>
      <c r="E12" s="63"/>
      <c r="F12" s="94" t="str">
        <f>IF(ISBLANK(E12),"",VLOOKUP($E12,'list for drop down box'!$A$4:$B$500,2,FALSE))</f>
        <v/>
      </c>
      <c r="G12" s="95" t="str">
        <f>IF(ISBLANK($E12),"",VLOOKUP($E12,'list for drop down box'!$A$4:$C$500,3,FALSE))</f>
        <v/>
      </c>
      <c r="H12" s="96" t="str">
        <f>IF(ISBLANK($E12),"",VLOOKUP($E12,'list for drop down box'!$A$3:$E$4449,4,FALSE))</f>
        <v/>
      </c>
      <c r="I12" s="97" t="str">
        <f>IF(ISBLANK($E12),"",VLOOKUP($E12,'list for drop down box'!$A$3:$E$4449,5,FALSE))</f>
        <v/>
      </c>
      <c r="J12" s="123" t="str">
        <f>IF(ISBLANK($E12),"",IF(ISBLANK($M12),"",IF($M12="Yes","",IFERROR(VLOOKUP($G$5&amp;$E12,'list for drop down box'!$AC:$AH,4,FALSE),""))))</f>
        <v/>
      </c>
      <c r="K12" s="123" t="str">
        <f>IF(ISBLANK($E12),"",IF(ISBLANK($M12),"",IF($M12="Yes","",IFERROR(VLOOKUP($G$5&amp;$E12,'list for drop down box'!$AC:$AH,6,FALSE),""))))</f>
        <v/>
      </c>
      <c r="L12" s="123" t="str">
        <f>IF(ISBLANK($E12),"",IF(ISBLANK($M12),"",IF($M12="Yes","",IFERROR(VLOOKUP($G$5&amp;$E12,'list for drop down box'!$AC:$AH,5,FALSE),""))))</f>
        <v/>
      </c>
      <c r="M12" s="68"/>
      <c r="N12" s="64"/>
      <c r="O12" s="65"/>
      <c r="P12" s="65"/>
      <c r="Q12" s="65"/>
      <c r="R12" s="66"/>
      <c r="S12" s="122" t="str">
        <f>IF(R12&lt;&gt;0,IF(R12="New Site","",VLOOKUP($G$5&amp;R12,'list for drop down box'!V:AA,5,FALSE)),"")</f>
        <v/>
      </c>
      <c r="T12" s="122" t="str">
        <f>IF(R12&lt;&gt;0,IF(R12="New Site","",VLOOKUP($G$5&amp;R12,'list for drop down box'!V:AA,6,FALSE)),"")</f>
        <v/>
      </c>
      <c r="U12" s="69"/>
      <c r="V12" s="69"/>
      <c r="W12" s="104"/>
      <c r="X12" s="104"/>
      <c r="Y12" s="121" t="str">
        <f t="shared" si="4"/>
        <v/>
      </c>
      <c r="Z12" s="121" t="str">
        <f t="shared" si="5"/>
        <v/>
      </c>
      <c r="AA12" s="93" t="str">
        <f t="shared" si="6"/>
        <v/>
      </c>
      <c r="AB12" s="67"/>
      <c r="AC12" s="32">
        <f t="shared" si="7"/>
        <v>0</v>
      </c>
      <c r="AD12" s="32">
        <f>IF(OR(S12="",T12=""),0,IF(COUNTIF('list for drop down box'!$R$4:$R$89,S12&amp;T12)=1,0,1))</f>
        <v>0</v>
      </c>
      <c r="AE12" s="32">
        <f t="shared" si="8"/>
        <v>0</v>
      </c>
      <c r="AF12" s="62">
        <f>IF(AND(SUM(U$9:U206)&gt;0,SUM(U$9:U206)&lt;1),1,0)</f>
        <v>0</v>
      </c>
    </row>
    <row r="13" spans="1:32" s="62" customFormat="1" x14ac:dyDescent="0.25">
      <c r="A13" s="11" t="str">
        <f t="shared" si="0"/>
        <v>0-5</v>
      </c>
      <c r="B13" s="11">
        <f t="shared" si="1"/>
        <v>5</v>
      </c>
      <c r="C13" s="52">
        <f t="shared" si="2"/>
        <v>0</v>
      </c>
      <c r="D13" s="52">
        <f t="shared" si="3"/>
        <v>0</v>
      </c>
      <c r="E13" s="63"/>
      <c r="F13" s="94" t="str">
        <f>IF(ISBLANK(E13),"",VLOOKUP($E13,'list for drop down box'!$A$4:$B$500,2,FALSE))</f>
        <v/>
      </c>
      <c r="G13" s="95" t="str">
        <f>IF(ISBLANK($E13),"",VLOOKUP($E13,'list for drop down box'!$A$4:$C$500,3,FALSE))</f>
        <v/>
      </c>
      <c r="H13" s="96" t="str">
        <f>IF(ISBLANK($E13),"",VLOOKUP($E13,'list for drop down box'!$A$3:$E$4449,4,FALSE))</f>
        <v/>
      </c>
      <c r="I13" s="97" t="str">
        <f>IF(ISBLANK($E13),"",VLOOKUP($E13,'list for drop down box'!$A$3:$E$4449,5,FALSE))</f>
        <v/>
      </c>
      <c r="J13" s="123" t="str">
        <f>IF(ISBLANK($E13),"",IF(ISBLANK($M13),"",IF($M13="Yes","",IFERROR(VLOOKUP($G$5&amp;$E13,'list for drop down box'!$AC:$AH,4,FALSE),""))))</f>
        <v/>
      </c>
      <c r="K13" s="123" t="str">
        <f>IF(ISBLANK($E13),"",IF(ISBLANK($M13),"",IF($M13="Yes","",IFERROR(VLOOKUP($G$5&amp;$E13,'list for drop down box'!$AC:$AH,6,FALSE),""))))</f>
        <v/>
      </c>
      <c r="L13" s="123" t="str">
        <f>IF(ISBLANK($E13),"",IF(ISBLANK($M13),"",IF($M13="Yes","",IFERROR(VLOOKUP($G$5&amp;$E13,'list for drop down box'!$AC:$AH,5,FALSE),""))))</f>
        <v/>
      </c>
      <c r="M13" s="68"/>
      <c r="N13" s="64"/>
      <c r="O13" s="65"/>
      <c r="P13" s="65"/>
      <c r="Q13" s="65"/>
      <c r="R13" s="66"/>
      <c r="S13" s="122" t="str">
        <f>IF(R13&lt;&gt;0,IF(R13="New Site","",VLOOKUP($G$5&amp;R13,'list for drop down box'!V:AA,5,FALSE)),"")</f>
        <v/>
      </c>
      <c r="T13" s="122" t="str">
        <f>IF(R13&lt;&gt;0,IF(R13="New Site","",VLOOKUP($G$5&amp;R13,'list for drop down box'!V:AA,6,FALSE)),"")</f>
        <v/>
      </c>
      <c r="U13" s="69"/>
      <c r="V13" s="69"/>
      <c r="W13" s="104"/>
      <c r="X13" s="104"/>
      <c r="Y13" s="121" t="str">
        <f t="shared" si="4"/>
        <v/>
      </c>
      <c r="Z13" s="121" t="str">
        <f t="shared" si="5"/>
        <v/>
      </c>
      <c r="AA13" s="93" t="str">
        <f t="shared" si="6"/>
        <v/>
      </c>
      <c r="AB13" s="67"/>
      <c r="AC13" s="32">
        <f t="shared" si="7"/>
        <v>0</v>
      </c>
      <c r="AD13" s="32">
        <f>IF(OR(S13="",T13=""),0,IF(COUNTIF('list for drop down box'!$R$4:$R$89,S13&amp;T13)=1,0,1))</f>
        <v>0</v>
      </c>
      <c r="AE13" s="32">
        <f t="shared" si="8"/>
        <v>0</v>
      </c>
      <c r="AF13" s="62">
        <f>IF(AND(SUM(U$9:U207)&gt;0,SUM(U$9:U207)&lt;1),1,0)</f>
        <v>0</v>
      </c>
    </row>
    <row r="14" spans="1:32" s="62" customFormat="1" x14ac:dyDescent="0.25">
      <c r="A14" s="11" t="str">
        <f t="shared" si="0"/>
        <v>0-6</v>
      </c>
      <c r="B14" s="11">
        <f t="shared" si="1"/>
        <v>6</v>
      </c>
      <c r="C14" s="52">
        <f t="shared" si="2"/>
        <v>0</v>
      </c>
      <c r="D14" s="52">
        <f t="shared" si="3"/>
        <v>0</v>
      </c>
      <c r="E14" s="63"/>
      <c r="F14" s="94" t="str">
        <f>IF(ISBLANK(E14),"",VLOOKUP($E14,'list for drop down box'!$A$4:$B$500,2,FALSE))</f>
        <v/>
      </c>
      <c r="G14" s="95" t="str">
        <f>IF(ISBLANK($E14),"",VLOOKUP($E14,'list for drop down box'!$A$4:$C$500,3,FALSE))</f>
        <v/>
      </c>
      <c r="H14" s="96" t="str">
        <f>IF(ISBLANK($E14),"",VLOOKUP($E14,'list for drop down box'!$A$3:$E$4449,4,FALSE))</f>
        <v/>
      </c>
      <c r="I14" s="97" t="str">
        <f>IF(ISBLANK($E14),"",VLOOKUP($E14,'list for drop down box'!$A$3:$E$4449,5,FALSE))</f>
        <v/>
      </c>
      <c r="J14" s="123" t="str">
        <f>IF(ISBLANK($E14),"",IF(ISBLANK($M14),"",IF($M14="Yes","",IFERROR(VLOOKUP($G$5&amp;$E14,'list for drop down box'!$AC:$AH,4,FALSE),""))))</f>
        <v/>
      </c>
      <c r="K14" s="123" t="str">
        <f>IF(ISBLANK($E14),"",IF(ISBLANK($M14),"",IF($M14="Yes","",IFERROR(VLOOKUP($G$5&amp;$E14,'list for drop down box'!$AC:$AH,6,FALSE),""))))</f>
        <v/>
      </c>
      <c r="L14" s="123" t="str">
        <f>IF(ISBLANK($E14),"",IF(ISBLANK($M14),"",IF($M14="Yes","",IFERROR(VLOOKUP($G$5&amp;$E14,'list for drop down box'!$AC:$AH,5,FALSE),""))))</f>
        <v/>
      </c>
      <c r="M14" s="68"/>
      <c r="N14" s="64"/>
      <c r="O14" s="65"/>
      <c r="P14" s="65"/>
      <c r="Q14" s="65"/>
      <c r="R14" s="66"/>
      <c r="S14" s="122" t="str">
        <f>IF(R14&lt;&gt;0,IF(R14="New Site","",VLOOKUP($G$5&amp;R14,'list for drop down box'!V:AA,5,FALSE)),"")</f>
        <v/>
      </c>
      <c r="T14" s="122" t="str">
        <f>IF(R14&lt;&gt;0,IF(R14="New Site","",VLOOKUP($G$5&amp;R14,'list for drop down box'!V:AA,6,FALSE)),"")</f>
        <v/>
      </c>
      <c r="U14" s="69"/>
      <c r="V14" s="69"/>
      <c r="W14" s="104"/>
      <c r="X14" s="104"/>
      <c r="Y14" s="121" t="str">
        <f t="shared" si="4"/>
        <v/>
      </c>
      <c r="Z14" s="121" t="str">
        <f t="shared" si="5"/>
        <v/>
      </c>
      <c r="AA14" s="93" t="str">
        <f t="shared" si="6"/>
        <v/>
      </c>
      <c r="AB14" s="67"/>
      <c r="AC14" s="32">
        <f t="shared" si="7"/>
        <v>0</v>
      </c>
      <c r="AD14" s="32">
        <f>IF(OR(S14="",T14=""),0,IF(COUNTIF('list for drop down box'!$R$4:$R$89,S14&amp;T14)=1,0,1))</f>
        <v>0</v>
      </c>
      <c r="AE14" s="32">
        <f t="shared" si="8"/>
        <v>0</v>
      </c>
      <c r="AF14" s="62">
        <f>IF(AND(SUM(U$9:U208)&gt;0,SUM(U$9:U208)&lt;1),1,0)</f>
        <v>0</v>
      </c>
    </row>
    <row r="15" spans="1:32" s="62" customFormat="1" x14ac:dyDescent="0.25">
      <c r="A15" s="11" t="str">
        <f t="shared" si="0"/>
        <v>0-7</v>
      </c>
      <c r="B15" s="11">
        <f t="shared" si="1"/>
        <v>7</v>
      </c>
      <c r="C15" s="52">
        <f t="shared" si="2"/>
        <v>0</v>
      </c>
      <c r="D15" s="52">
        <f t="shared" si="3"/>
        <v>0</v>
      </c>
      <c r="E15" s="63"/>
      <c r="F15" s="94" t="str">
        <f>IF(ISBLANK(E15),"",VLOOKUP($E15,'list for drop down box'!$A$4:$B$500,2,FALSE))</f>
        <v/>
      </c>
      <c r="G15" s="95" t="str">
        <f>IF(ISBLANK($E15),"",VLOOKUP($E15,'list for drop down box'!$A$4:$C$500,3,FALSE))</f>
        <v/>
      </c>
      <c r="H15" s="96" t="str">
        <f>IF(ISBLANK($E15),"",VLOOKUP($E15,'list for drop down box'!$A$3:$E$4449,4,FALSE))</f>
        <v/>
      </c>
      <c r="I15" s="97" t="str">
        <f>IF(ISBLANK($E15),"",VLOOKUP($E15,'list for drop down box'!$A$3:$E$4449,5,FALSE))</f>
        <v/>
      </c>
      <c r="J15" s="123" t="str">
        <f>IF(ISBLANK($E15),"",IF(ISBLANK($M15),"",IF($M15="Yes","",IFERROR(VLOOKUP($G$5&amp;$E15,'list for drop down box'!$AC:$AH,4,FALSE),""))))</f>
        <v/>
      </c>
      <c r="K15" s="123" t="str">
        <f>IF(ISBLANK($E15),"",IF(ISBLANK($M15),"",IF($M15="Yes","",IFERROR(VLOOKUP($G$5&amp;$E15,'list for drop down box'!$AC:$AH,6,FALSE),""))))</f>
        <v/>
      </c>
      <c r="L15" s="123" t="str">
        <f>IF(ISBLANK($E15),"",IF(ISBLANK($M15),"",IF($M15="Yes","",IFERROR(VLOOKUP($G$5&amp;$E15,'list for drop down box'!$AC:$AH,5,FALSE),""))))</f>
        <v/>
      </c>
      <c r="M15" s="68"/>
      <c r="N15" s="64"/>
      <c r="O15" s="65"/>
      <c r="P15" s="65"/>
      <c r="Q15" s="65"/>
      <c r="R15" s="66"/>
      <c r="S15" s="122" t="str">
        <f>IF(R15&lt;&gt;0,IF(R15="New Site","",VLOOKUP($G$5&amp;R15,'list for drop down box'!V:AA,5,FALSE)),"")</f>
        <v/>
      </c>
      <c r="T15" s="122" t="str">
        <f>IF(R15&lt;&gt;0,IF(R15="New Site","",VLOOKUP($G$5&amp;R15,'list for drop down box'!V:AA,6,FALSE)),"")</f>
        <v/>
      </c>
      <c r="U15" s="69"/>
      <c r="V15" s="69"/>
      <c r="W15" s="104"/>
      <c r="X15" s="104"/>
      <c r="Y15" s="121" t="str">
        <f t="shared" si="4"/>
        <v/>
      </c>
      <c r="Z15" s="121" t="str">
        <f t="shared" si="5"/>
        <v/>
      </c>
      <c r="AA15" s="93" t="str">
        <f t="shared" si="6"/>
        <v/>
      </c>
      <c r="AB15" s="67"/>
      <c r="AC15" s="32">
        <f t="shared" si="7"/>
        <v>0</v>
      </c>
      <c r="AD15" s="32">
        <f>IF(OR(S15="",T15=""),0,IF(COUNTIF('list for drop down box'!$R$4:$R$89,S15&amp;T15)=1,0,1))</f>
        <v>0</v>
      </c>
      <c r="AE15" s="32">
        <f t="shared" si="8"/>
        <v>0</v>
      </c>
      <c r="AF15" s="62">
        <f>IF(AND(SUM(U$9:U209)&gt;0,SUM(U$9:U209)&lt;1),1,0)</f>
        <v>0</v>
      </c>
    </row>
    <row r="16" spans="1:32" x14ac:dyDescent="0.25">
      <c r="A16" s="11" t="str">
        <f t="shared" ref="A16:A40" si="9">D16&amp;"-"&amp;B16</f>
        <v>0-8</v>
      </c>
      <c r="B16" s="11">
        <f t="shared" si="1"/>
        <v>8</v>
      </c>
      <c r="C16" s="52">
        <f t="shared" si="2"/>
        <v>0</v>
      </c>
      <c r="D16" s="52">
        <f t="shared" si="3"/>
        <v>0</v>
      </c>
      <c r="E16" s="63"/>
      <c r="F16" s="94" t="str">
        <f>IF(ISBLANK(E16),"",VLOOKUP($E16,'list for drop down box'!$A$4:$B$500,2,FALSE))</f>
        <v/>
      </c>
      <c r="G16" s="95" t="str">
        <f>IF(ISBLANK($E16),"",VLOOKUP($E16,'list for drop down box'!$A$4:$C$500,3,FALSE))</f>
        <v/>
      </c>
      <c r="H16" s="96" t="str">
        <f>IF(ISBLANK($E16),"",VLOOKUP($E16,'list for drop down box'!$A$3:$E$4449,4,FALSE))</f>
        <v/>
      </c>
      <c r="I16" s="97" t="str">
        <f>IF(ISBLANK($E16),"",VLOOKUP($E16,'list for drop down box'!$A$3:$E$4449,5,FALSE))</f>
        <v/>
      </c>
      <c r="J16" s="123" t="str">
        <f>IF(ISBLANK($E16),"",IF(ISBLANK($M16),"",IF($M16="Yes","",IFERROR(VLOOKUP($G$5&amp;$E16,'list for drop down box'!$AC:$AH,4,FALSE),""))))</f>
        <v/>
      </c>
      <c r="K16" s="123" t="str">
        <f>IF(ISBLANK($E16),"",IF(ISBLANK($M16),"",IF($M16="Yes","",IFERROR(VLOOKUP($G$5&amp;$E16,'list for drop down box'!$AC:$AH,6,FALSE),""))))</f>
        <v/>
      </c>
      <c r="L16" s="123" t="str">
        <f>IF(ISBLANK($E16),"",IF(ISBLANK($M16),"",IF($M16="Yes","",IFERROR(VLOOKUP($G$5&amp;$E16,'list for drop down box'!$AC:$AH,5,FALSE),""))))</f>
        <v/>
      </c>
      <c r="M16" s="68"/>
      <c r="N16" s="64"/>
      <c r="O16" s="65"/>
      <c r="P16" s="65"/>
      <c r="Q16" s="65"/>
      <c r="R16" s="66"/>
      <c r="S16" s="122" t="str">
        <f>IF(R16&lt;&gt;0,IF(R16="New Site","",VLOOKUP($G$5&amp;R16,'list for drop down box'!V:AA,5,FALSE)),"")</f>
        <v/>
      </c>
      <c r="T16" s="122" t="str">
        <f>IF(R16&lt;&gt;0,IF(R16="New Site","",VLOOKUP($G$5&amp;R16,'list for drop down box'!V:AA,6,FALSE)),"")</f>
        <v/>
      </c>
      <c r="U16" s="69"/>
      <c r="V16" s="69"/>
      <c r="W16" s="104"/>
      <c r="X16" s="104"/>
      <c r="Y16" s="121" t="str">
        <f t="shared" ref="Y16:Y73" si="10">IFERROR(X16/H16,"")</f>
        <v/>
      </c>
      <c r="Z16" s="121" t="str">
        <f t="shared" ref="Z16:Z73" si="11">IFERROR(W16+Y16,"")</f>
        <v/>
      </c>
      <c r="AA16" s="93" t="str">
        <f t="shared" ref="AA16:AA73" si="12">IF(AC16=1,AC$7,"")&amp;IF(AD16=1,CHAR(10)&amp;AD$7,"")&amp;IF(AE16=1,CHAR(10)&amp;AE$7,"")&amp;IF(AF16=1,CHAR(10)&amp;AF$7,"")</f>
        <v/>
      </c>
      <c r="AB16" s="67"/>
      <c r="AC16" s="32">
        <f t="shared" ref="AC16:AC40" si="13">IF(OR(R16="New Site",ISBLANK(R16)),0,IF(S16=VLOOKUP($G$5&amp;$R16,TLA_Lookup,5,FALSE),0,1))</f>
        <v>0</v>
      </c>
      <c r="AD16" s="32">
        <f>IF(OR(S16="",T16=""),0,IF(COUNTIF('list for drop down box'!$R$4:$R$89,S16&amp;T16)=1,0,1))</f>
        <v>0</v>
      </c>
      <c r="AE16" s="32">
        <f t="shared" ref="AE16:AE40" si="14">IF(ISERR(AVERAGEIFS($W$9:$W$202,$E$9:$E$202,E16)),0,IF(AVERAGEIFS($W$9:$W$202,$E$9:$E$202,E16)&lt;&gt;W16,1,0))</f>
        <v>0</v>
      </c>
      <c r="AF16" s="62">
        <f>IF(AND(SUM(U$9:U210)&gt;0,SUM(U$9:U210)&lt;1),1,0)</f>
        <v>0</v>
      </c>
    </row>
    <row r="17" spans="1:32" x14ac:dyDescent="0.25">
      <c r="A17" s="11" t="str">
        <f t="shared" si="9"/>
        <v>0-9</v>
      </c>
      <c r="B17" s="11">
        <f t="shared" si="1"/>
        <v>9</v>
      </c>
      <c r="C17" s="52">
        <f t="shared" si="2"/>
        <v>0</v>
      </c>
      <c r="D17" s="52">
        <f t="shared" si="3"/>
        <v>0</v>
      </c>
      <c r="E17" s="63"/>
      <c r="F17" s="94" t="str">
        <f>IF(ISBLANK(E17),"",VLOOKUP($E17,'list for drop down box'!$A$4:$B$500,2,FALSE))</f>
        <v/>
      </c>
      <c r="G17" s="95" t="str">
        <f>IF(ISBLANK($E17),"",VLOOKUP($E17,'list for drop down box'!$A$4:$C$500,3,FALSE))</f>
        <v/>
      </c>
      <c r="H17" s="96" t="str">
        <f>IF(ISBLANK($E17),"",VLOOKUP($E17,'list for drop down box'!$A$3:$E$4449,4,FALSE))</f>
        <v/>
      </c>
      <c r="I17" s="97" t="str">
        <f>IF(ISBLANK($E17),"",VLOOKUP($E17,'list for drop down box'!$A$3:$E$4449,5,FALSE))</f>
        <v/>
      </c>
      <c r="J17" s="123" t="str">
        <f>IF(ISBLANK($E17),"",IF(ISBLANK($M17),"",IF($M17="Yes","",IFERROR(VLOOKUP($G$5&amp;$E17,'list for drop down box'!$AC:$AH,4,FALSE),""))))</f>
        <v/>
      </c>
      <c r="K17" s="123" t="str">
        <f>IF(ISBLANK($E17),"",IF(ISBLANK($M17),"",IF($M17="Yes","",IFERROR(VLOOKUP($G$5&amp;$E17,'list for drop down box'!$AC:$AH,6,FALSE),""))))</f>
        <v/>
      </c>
      <c r="L17" s="123" t="str">
        <f>IF(ISBLANK($E17),"",IF(ISBLANK($M17),"",IF($M17="Yes","",IFERROR(VLOOKUP($G$5&amp;$E17,'list for drop down box'!$AC:$AH,5,FALSE),""))))</f>
        <v/>
      </c>
      <c r="M17" s="68"/>
      <c r="N17" s="64"/>
      <c r="O17" s="65"/>
      <c r="P17" s="65"/>
      <c r="Q17" s="65"/>
      <c r="R17" s="66"/>
      <c r="S17" s="122" t="str">
        <f>IF(R17&lt;&gt;0,IF(R17="New Site","",VLOOKUP($G$5&amp;R17,'list for drop down box'!V:AA,5,FALSE)),"")</f>
        <v/>
      </c>
      <c r="T17" s="122" t="str">
        <f>IF(R17&lt;&gt;0,IF(R17="New Site","",VLOOKUP($G$5&amp;R17,'list for drop down box'!V:AA,6,FALSE)),"")</f>
        <v/>
      </c>
      <c r="U17" s="69"/>
      <c r="V17" s="69"/>
      <c r="W17" s="104"/>
      <c r="X17" s="104"/>
      <c r="Y17" s="121" t="str">
        <f t="shared" si="10"/>
        <v/>
      </c>
      <c r="Z17" s="121" t="str">
        <f t="shared" si="11"/>
        <v/>
      </c>
      <c r="AA17" s="93" t="str">
        <f t="shared" si="12"/>
        <v/>
      </c>
      <c r="AB17" s="67"/>
      <c r="AC17" s="32">
        <f t="shared" si="13"/>
        <v>0</v>
      </c>
      <c r="AD17" s="32">
        <f>IF(OR(S17="",T17=""),0,IF(COUNTIF('list for drop down box'!$R$4:$R$89,S17&amp;T17)=1,0,1))</f>
        <v>0</v>
      </c>
      <c r="AE17" s="32">
        <f t="shared" si="14"/>
        <v>0</v>
      </c>
      <c r="AF17" s="62">
        <f>IF(AND(SUM(U$9:U211)&gt;0,SUM(U$9:U211)&lt;1),1,0)</f>
        <v>0</v>
      </c>
    </row>
    <row r="18" spans="1:32" x14ac:dyDescent="0.25">
      <c r="A18" s="11" t="str">
        <f t="shared" si="9"/>
        <v>0-10</v>
      </c>
      <c r="B18" s="11">
        <f t="shared" si="1"/>
        <v>10</v>
      </c>
      <c r="C18" s="52">
        <f t="shared" si="2"/>
        <v>0</v>
      </c>
      <c r="D18" s="52">
        <f t="shared" si="3"/>
        <v>0</v>
      </c>
      <c r="E18" s="63"/>
      <c r="F18" s="94" t="str">
        <f>IF(ISBLANK(E18),"",VLOOKUP($E18,'list for drop down box'!$A$4:$B$500,2,FALSE))</f>
        <v/>
      </c>
      <c r="G18" s="95" t="str">
        <f>IF(ISBLANK($E18),"",VLOOKUP($E18,'list for drop down box'!$A$4:$C$500,3,FALSE))</f>
        <v/>
      </c>
      <c r="H18" s="96" t="str">
        <f>IF(ISBLANK($E18),"",VLOOKUP($E18,'list for drop down box'!$A$3:$E$4449,4,FALSE))</f>
        <v/>
      </c>
      <c r="I18" s="97" t="str">
        <f>IF(ISBLANK($E18),"",VLOOKUP($E18,'list for drop down box'!$A$3:$E$4449,5,FALSE))</f>
        <v/>
      </c>
      <c r="J18" s="123" t="str">
        <f>IF(ISBLANK($E18),"",IF(ISBLANK($M18),"",IF($M18="Yes","",IFERROR(VLOOKUP($G$5&amp;$E18,'list for drop down box'!$AC:$AH,4,FALSE),""))))</f>
        <v/>
      </c>
      <c r="K18" s="123" t="str">
        <f>IF(ISBLANK($E18),"",IF(ISBLANK($M18),"",IF($M18="Yes","",IFERROR(VLOOKUP($G$5&amp;$E18,'list for drop down box'!$AC:$AH,6,FALSE),""))))</f>
        <v/>
      </c>
      <c r="L18" s="123" t="str">
        <f>IF(ISBLANK($E18),"",IF(ISBLANK($M18),"",IF($M18="Yes","",IFERROR(VLOOKUP($G$5&amp;$E18,'list for drop down box'!$AC:$AH,5,FALSE),""))))</f>
        <v/>
      </c>
      <c r="M18" s="68"/>
      <c r="N18" s="64"/>
      <c r="O18" s="65"/>
      <c r="P18" s="65"/>
      <c r="Q18" s="65"/>
      <c r="R18" s="66"/>
      <c r="S18" s="122" t="str">
        <f>IF(R18&lt;&gt;0,IF(R18="New Site","",VLOOKUP($G$5&amp;R18,'list for drop down box'!V:AA,5,FALSE)),"")</f>
        <v/>
      </c>
      <c r="T18" s="122" t="str">
        <f>IF(R18&lt;&gt;0,IF(R18="New Site","",VLOOKUP($G$5&amp;R18,'list for drop down box'!V:AA,6,FALSE)),"")</f>
        <v/>
      </c>
      <c r="U18" s="69"/>
      <c r="V18" s="69"/>
      <c r="W18" s="104"/>
      <c r="X18" s="104"/>
      <c r="Y18" s="121" t="str">
        <f t="shared" si="10"/>
        <v/>
      </c>
      <c r="Z18" s="121" t="str">
        <f t="shared" si="11"/>
        <v/>
      </c>
      <c r="AA18" s="93" t="str">
        <f t="shared" si="12"/>
        <v/>
      </c>
      <c r="AB18" s="67"/>
      <c r="AC18" s="32">
        <f t="shared" si="13"/>
        <v>0</v>
      </c>
      <c r="AD18" s="32">
        <f>IF(OR(S18="",T18=""),0,IF(COUNTIF('list for drop down box'!$R$4:$R$89,S18&amp;T18)=1,0,1))</f>
        <v>0</v>
      </c>
      <c r="AE18" s="32">
        <f t="shared" si="14"/>
        <v>0</v>
      </c>
      <c r="AF18" s="62">
        <f>IF(AND(SUM(U$9:U212)&gt;0,SUM(U$9:U212)&lt;1),1,0)</f>
        <v>0</v>
      </c>
    </row>
    <row r="19" spans="1:32" x14ac:dyDescent="0.25">
      <c r="A19" s="11" t="str">
        <f t="shared" si="9"/>
        <v>0-11</v>
      </c>
      <c r="B19" s="11">
        <f t="shared" si="1"/>
        <v>11</v>
      </c>
      <c r="C19" s="52">
        <f t="shared" si="2"/>
        <v>0</v>
      </c>
      <c r="D19" s="52">
        <f t="shared" si="3"/>
        <v>0</v>
      </c>
      <c r="E19" s="63"/>
      <c r="F19" s="94" t="str">
        <f>IF(ISBLANK(E19),"",VLOOKUP($E19,'list for drop down box'!$A$4:$B$500,2,FALSE))</f>
        <v/>
      </c>
      <c r="G19" s="95" t="str">
        <f>IF(ISBLANK($E19),"",VLOOKUP($E19,'list for drop down box'!$A$4:$C$500,3,FALSE))</f>
        <v/>
      </c>
      <c r="H19" s="96" t="str">
        <f>IF(ISBLANK($E19),"",VLOOKUP($E19,'list for drop down box'!$A$3:$E$4449,4,FALSE))</f>
        <v/>
      </c>
      <c r="I19" s="97" t="str">
        <f>IF(ISBLANK($E19),"",VLOOKUP($E19,'list for drop down box'!$A$3:$E$4449,5,FALSE))</f>
        <v/>
      </c>
      <c r="J19" s="123" t="str">
        <f>IF(ISBLANK($E19),"",IF(ISBLANK($M19),"",IF($M19="Yes","",IFERROR(VLOOKUP($G$5&amp;$E19,'list for drop down box'!$AC:$AH,4,FALSE),""))))</f>
        <v/>
      </c>
      <c r="K19" s="123" t="str">
        <f>IF(ISBLANK($E19),"",IF(ISBLANK($M19),"",IF($M19="Yes","",IFERROR(VLOOKUP($G$5&amp;$E19,'list for drop down box'!$AC:$AH,6,FALSE),""))))</f>
        <v/>
      </c>
      <c r="L19" s="123" t="str">
        <f>IF(ISBLANK($E19),"",IF(ISBLANK($M19),"",IF($M19="Yes","",IFERROR(VLOOKUP($G$5&amp;$E19,'list for drop down box'!$AC:$AH,5,FALSE),""))))</f>
        <v/>
      </c>
      <c r="M19" s="68"/>
      <c r="N19" s="64"/>
      <c r="O19" s="65"/>
      <c r="P19" s="65"/>
      <c r="Q19" s="65"/>
      <c r="R19" s="66"/>
      <c r="S19" s="122" t="str">
        <f>IF(R19&lt;&gt;0,IF(R19="New Site","",VLOOKUP($G$5&amp;R19,'list for drop down box'!V:AA,5,FALSE)),"")</f>
        <v/>
      </c>
      <c r="T19" s="122" t="str">
        <f>IF(R19&lt;&gt;0,IF(R19="New Site","",VLOOKUP($G$5&amp;R19,'list for drop down box'!V:AA,6,FALSE)),"")</f>
        <v/>
      </c>
      <c r="U19" s="69"/>
      <c r="V19" s="69"/>
      <c r="W19" s="104"/>
      <c r="X19" s="104"/>
      <c r="Y19" s="121" t="str">
        <f t="shared" si="10"/>
        <v/>
      </c>
      <c r="Z19" s="121" t="str">
        <f t="shared" si="11"/>
        <v/>
      </c>
      <c r="AA19" s="93" t="str">
        <f t="shared" si="12"/>
        <v/>
      </c>
      <c r="AB19" s="67"/>
      <c r="AC19" s="32">
        <f t="shared" si="13"/>
        <v>0</v>
      </c>
      <c r="AD19" s="32">
        <f>IF(OR(S19="",T19=""),0,IF(COUNTIF('list for drop down box'!$R$4:$R$89,S19&amp;T19)=1,0,1))</f>
        <v>0</v>
      </c>
      <c r="AE19" s="32">
        <f t="shared" si="14"/>
        <v>0</v>
      </c>
      <c r="AF19" s="62">
        <f>IF(AND(SUM(U$9:U213)&gt;0,SUM(U$9:U213)&lt;1),1,0)</f>
        <v>0</v>
      </c>
    </row>
    <row r="20" spans="1:32" x14ac:dyDescent="0.25">
      <c r="A20" s="11" t="str">
        <f t="shared" si="9"/>
        <v>0-12</v>
      </c>
      <c r="B20" s="11">
        <f t="shared" si="1"/>
        <v>12</v>
      </c>
      <c r="C20" s="52">
        <f t="shared" si="2"/>
        <v>0</v>
      </c>
      <c r="D20" s="52">
        <f t="shared" si="3"/>
        <v>0</v>
      </c>
      <c r="E20" s="63"/>
      <c r="F20" s="94" t="str">
        <f>IF(ISBLANK(E20),"",VLOOKUP($E20,'list for drop down box'!$A$4:$B$500,2,FALSE))</f>
        <v/>
      </c>
      <c r="G20" s="95" t="str">
        <f>IF(ISBLANK($E20),"",VLOOKUP($E20,'list for drop down box'!$A$4:$C$500,3,FALSE))</f>
        <v/>
      </c>
      <c r="H20" s="96" t="str">
        <f>IF(ISBLANK($E20),"",VLOOKUP($E20,'list for drop down box'!$A$3:$E$4449,4,FALSE))</f>
        <v/>
      </c>
      <c r="I20" s="97" t="str">
        <f>IF(ISBLANK($E20),"",VLOOKUP($E20,'list for drop down box'!$A$3:$E$4449,5,FALSE))</f>
        <v/>
      </c>
      <c r="J20" s="123" t="str">
        <f>IF(ISBLANK($E20),"",IF(ISBLANK($M20),"",IF($M20="Yes","",IFERROR(VLOOKUP($G$5&amp;$E20,'list for drop down box'!$AC:$AH,4,FALSE),""))))</f>
        <v/>
      </c>
      <c r="K20" s="123" t="str">
        <f>IF(ISBLANK($E20),"",IF(ISBLANK($M20),"",IF($M20="Yes","",IFERROR(VLOOKUP($G$5&amp;$E20,'list for drop down box'!$AC:$AH,6,FALSE),""))))</f>
        <v/>
      </c>
      <c r="L20" s="123" t="str">
        <f>IF(ISBLANK($E20),"",IF(ISBLANK($M20),"",IF($M20="Yes","",IFERROR(VLOOKUP($G$5&amp;$E20,'list for drop down box'!$AC:$AH,5,FALSE),""))))</f>
        <v/>
      </c>
      <c r="M20" s="68"/>
      <c r="N20" s="64"/>
      <c r="O20" s="65"/>
      <c r="P20" s="65"/>
      <c r="Q20" s="65"/>
      <c r="R20" s="66"/>
      <c r="S20" s="122" t="str">
        <f>IF(R20&lt;&gt;0,IF(R20="New Site","",VLOOKUP($G$5&amp;R20,'list for drop down box'!V:AA,5,FALSE)),"")</f>
        <v/>
      </c>
      <c r="T20" s="122" t="str">
        <f>IF(R20&lt;&gt;0,IF(R20="New Site","",VLOOKUP($G$5&amp;R20,'list for drop down box'!V:AA,6,FALSE)),"")</f>
        <v/>
      </c>
      <c r="U20" s="69"/>
      <c r="V20" s="69"/>
      <c r="W20" s="104"/>
      <c r="X20" s="104"/>
      <c r="Y20" s="121" t="str">
        <f t="shared" si="10"/>
        <v/>
      </c>
      <c r="Z20" s="121" t="str">
        <f t="shared" si="11"/>
        <v/>
      </c>
      <c r="AA20" s="93" t="str">
        <f t="shared" si="12"/>
        <v/>
      </c>
      <c r="AB20" s="67"/>
      <c r="AC20" s="32">
        <f t="shared" si="13"/>
        <v>0</v>
      </c>
      <c r="AD20" s="32">
        <f>IF(OR(S20="",T20=""),0,IF(COUNTIF('list for drop down box'!$R$4:$R$89,S20&amp;T20)=1,0,1))</f>
        <v>0</v>
      </c>
      <c r="AE20" s="32">
        <f t="shared" si="14"/>
        <v>0</v>
      </c>
      <c r="AF20" s="62">
        <f>IF(AND(SUM(U$9:U214)&gt;0,SUM(U$9:U214)&lt;1),1,0)</f>
        <v>0</v>
      </c>
    </row>
    <row r="21" spans="1:32" x14ac:dyDescent="0.25">
      <c r="A21" s="11" t="str">
        <f t="shared" si="9"/>
        <v>0-13</v>
      </c>
      <c r="B21" s="11">
        <f t="shared" si="1"/>
        <v>13</v>
      </c>
      <c r="C21" s="52">
        <f t="shared" si="2"/>
        <v>0</v>
      </c>
      <c r="D21" s="52">
        <f t="shared" si="3"/>
        <v>0</v>
      </c>
      <c r="E21" s="63"/>
      <c r="F21" s="94" t="str">
        <f>IF(ISBLANK(E21),"",VLOOKUP($E21,'list for drop down box'!$A$4:$B$500,2,FALSE))</f>
        <v/>
      </c>
      <c r="G21" s="95" t="str">
        <f>IF(ISBLANK($E21),"",VLOOKUP($E21,'list for drop down box'!$A$4:$C$500,3,FALSE))</f>
        <v/>
      </c>
      <c r="H21" s="96" t="str">
        <f>IF(ISBLANK($E21),"",VLOOKUP($E21,'list for drop down box'!$A$3:$E$4449,4,FALSE))</f>
        <v/>
      </c>
      <c r="I21" s="97" t="str">
        <f>IF(ISBLANK($E21),"",VLOOKUP($E21,'list for drop down box'!$A$3:$E$4449,5,FALSE))</f>
        <v/>
      </c>
      <c r="J21" s="123" t="str">
        <f>IF(ISBLANK($E21),"",IF(ISBLANK($M21),"",IF($M21="Yes","",IFERROR(VLOOKUP($G$5&amp;$E21,'list for drop down box'!$AC:$AH,4,FALSE),""))))</f>
        <v/>
      </c>
      <c r="K21" s="123" t="str">
        <f>IF(ISBLANK($E21),"",IF(ISBLANK($M21),"",IF($M21="Yes","",IFERROR(VLOOKUP($G$5&amp;$E21,'list for drop down box'!$AC:$AH,6,FALSE),""))))</f>
        <v/>
      </c>
      <c r="L21" s="123" t="str">
        <f>IF(ISBLANK($E21),"",IF(ISBLANK($M21),"",IF($M21="Yes","",IFERROR(VLOOKUP($G$5&amp;$E21,'list for drop down box'!$AC:$AH,5,FALSE),""))))</f>
        <v/>
      </c>
      <c r="M21" s="68"/>
      <c r="N21" s="64"/>
      <c r="O21" s="65"/>
      <c r="P21" s="65"/>
      <c r="Q21" s="65"/>
      <c r="R21" s="66"/>
      <c r="S21" s="122" t="str">
        <f>IF(R21&lt;&gt;0,IF(R21="New Site","",VLOOKUP($G$5&amp;R21,'list for drop down box'!V:AA,5,FALSE)),"")</f>
        <v/>
      </c>
      <c r="T21" s="122" t="str">
        <f>IF(R21&lt;&gt;0,IF(R21="New Site","",VLOOKUP($G$5&amp;R21,'list for drop down box'!V:AA,6,FALSE)),"")</f>
        <v/>
      </c>
      <c r="U21" s="69"/>
      <c r="V21" s="69"/>
      <c r="W21" s="104"/>
      <c r="X21" s="104"/>
      <c r="Y21" s="121" t="str">
        <f t="shared" si="10"/>
        <v/>
      </c>
      <c r="Z21" s="121" t="str">
        <f t="shared" si="11"/>
        <v/>
      </c>
      <c r="AA21" s="93" t="str">
        <f t="shared" si="12"/>
        <v/>
      </c>
      <c r="AB21" s="67"/>
      <c r="AC21" s="32">
        <f t="shared" si="13"/>
        <v>0</v>
      </c>
      <c r="AD21" s="32">
        <f>IF(OR(S21="",T21=""),0,IF(COUNTIF('list for drop down box'!$R$4:$R$89,S21&amp;T21)=1,0,1))</f>
        <v>0</v>
      </c>
      <c r="AE21" s="32">
        <f t="shared" si="14"/>
        <v>0</v>
      </c>
      <c r="AF21" s="62">
        <f>IF(AND(SUM(U$9:U215)&gt;0,SUM(U$9:U215)&lt;1),1,0)</f>
        <v>0</v>
      </c>
    </row>
    <row r="22" spans="1:32" x14ac:dyDescent="0.25">
      <c r="A22" s="11" t="str">
        <f t="shared" si="9"/>
        <v>0-14</v>
      </c>
      <c r="B22" s="11">
        <f t="shared" si="1"/>
        <v>14</v>
      </c>
      <c r="C22" s="52">
        <f t="shared" si="2"/>
        <v>0</v>
      </c>
      <c r="D22" s="52">
        <f t="shared" si="3"/>
        <v>0</v>
      </c>
      <c r="E22" s="63"/>
      <c r="F22" s="94" t="str">
        <f>IF(ISBLANK(E22),"",VLOOKUP($E22,'list for drop down box'!$A$4:$B$500,2,FALSE))</f>
        <v/>
      </c>
      <c r="G22" s="95" t="str">
        <f>IF(ISBLANK($E22),"",VLOOKUP($E22,'list for drop down box'!$A$4:$C$500,3,FALSE))</f>
        <v/>
      </c>
      <c r="H22" s="96" t="str">
        <f>IF(ISBLANK($E22),"",VLOOKUP($E22,'list for drop down box'!$A$3:$E$4449,4,FALSE))</f>
        <v/>
      </c>
      <c r="I22" s="97" t="str">
        <f>IF(ISBLANK($E22),"",VLOOKUP($E22,'list for drop down box'!$A$3:$E$4449,5,FALSE))</f>
        <v/>
      </c>
      <c r="J22" s="123" t="str">
        <f>IF(ISBLANK($E22),"",IF(ISBLANK($M22),"",IF($M22="Yes","",IFERROR(VLOOKUP($G$5&amp;$E22,'list for drop down box'!$AC:$AH,4,FALSE),""))))</f>
        <v/>
      </c>
      <c r="K22" s="123" t="str">
        <f>IF(ISBLANK($E22),"",IF(ISBLANK($M22),"",IF($M22="Yes","",IFERROR(VLOOKUP($G$5&amp;$E22,'list for drop down box'!$AC:$AH,6,FALSE),""))))</f>
        <v/>
      </c>
      <c r="L22" s="123" t="str">
        <f>IF(ISBLANK($E22),"",IF(ISBLANK($M22),"",IF($M22="Yes","",IFERROR(VLOOKUP($G$5&amp;$E22,'list for drop down box'!$AC:$AH,5,FALSE),""))))</f>
        <v/>
      </c>
      <c r="M22" s="68"/>
      <c r="N22" s="64"/>
      <c r="O22" s="65"/>
      <c r="P22" s="65"/>
      <c r="Q22" s="65"/>
      <c r="R22" s="66"/>
      <c r="S22" s="122" t="str">
        <f>IF(R22&lt;&gt;0,IF(R22="New Site","",VLOOKUP($G$5&amp;R22,'list for drop down box'!V:AA,5,FALSE)),"")</f>
        <v/>
      </c>
      <c r="T22" s="122" t="str">
        <f>IF(R22&lt;&gt;0,IF(R22="New Site","",VLOOKUP($G$5&amp;R22,'list for drop down box'!V:AA,6,FALSE)),"")</f>
        <v/>
      </c>
      <c r="U22" s="69"/>
      <c r="V22" s="69"/>
      <c r="W22" s="104"/>
      <c r="X22" s="104"/>
      <c r="Y22" s="121" t="str">
        <f t="shared" si="10"/>
        <v/>
      </c>
      <c r="Z22" s="121" t="str">
        <f t="shared" si="11"/>
        <v/>
      </c>
      <c r="AA22" s="93" t="str">
        <f t="shared" si="12"/>
        <v/>
      </c>
      <c r="AB22" s="67"/>
      <c r="AC22" s="32">
        <f t="shared" si="13"/>
        <v>0</v>
      </c>
      <c r="AD22" s="32">
        <f>IF(OR(S22="",T22=""),0,IF(COUNTIF('list for drop down box'!$R$4:$R$89,S22&amp;T22)=1,0,1))</f>
        <v>0</v>
      </c>
      <c r="AE22" s="32">
        <f t="shared" si="14"/>
        <v>0</v>
      </c>
      <c r="AF22" s="62">
        <f>IF(AND(SUM(U$9:U216)&gt;0,SUM(U$9:U216)&lt;1),1,0)</f>
        <v>0</v>
      </c>
    </row>
    <row r="23" spans="1:32" s="14" customFormat="1" x14ac:dyDescent="0.25">
      <c r="A23" s="13" t="str">
        <f t="shared" si="9"/>
        <v>0-15</v>
      </c>
      <c r="B23" s="11">
        <f t="shared" si="1"/>
        <v>15</v>
      </c>
      <c r="C23" s="52">
        <f t="shared" si="2"/>
        <v>0</v>
      </c>
      <c r="D23" s="53">
        <f t="shared" si="3"/>
        <v>0</v>
      </c>
      <c r="E23" s="63"/>
      <c r="F23" s="94" t="str">
        <f>IF(ISBLANK(E23),"",VLOOKUP($E23,'list for drop down box'!$A$4:$B$500,2,FALSE))</f>
        <v/>
      </c>
      <c r="G23" s="95" t="str">
        <f>IF(ISBLANK($E23),"",VLOOKUP($E23,'list for drop down box'!$A$4:$C$500,3,FALSE))</f>
        <v/>
      </c>
      <c r="H23" s="96" t="str">
        <f>IF(ISBLANK($E23),"",VLOOKUP($E23,'list for drop down box'!$A$3:$E$4449,4,FALSE))</f>
        <v/>
      </c>
      <c r="I23" s="97" t="str">
        <f>IF(ISBLANK($E23),"",VLOOKUP($E23,'list for drop down box'!$A$3:$E$4449,5,FALSE))</f>
        <v/>
      </c>
      <c r="J23" s="123" t="str">
        <f>IF(ISBLANK($E23),"",IF(ISBLANK($M23),"",IF($M23="Yes","",IFERROR(VLOOKUP($G$5&amp;$E23,'list for drop down box'!$AC:$AH,4,FALSE),""))))</f>
        <v/>
      </c>
      <c r="K23" s="123" t="str">
        <f>IF(ISBLANK($E23),"",IF(ISBLANK($M23),"",IF($M23="Yes","",IFERROR(VLOOKUP($G$5&amp;$E23,'list for drop down box'!$AC:$AH,6,FALSE),""))))</f>
        <v/>
      </c>
      <c r="L23" s="123" t="str">
        <f>IF(ISBLANK($E23),"",IF(ISBLANK($M23),"",IF($M23="Yes","",IFERROR(VLOOKUP($G$5&amp;$E23,'list for drop down box'!$AC:$AH,5,FALSE),""))))</f>
        <v/>
      </c>
      <c r="M23" s="68"/>
      <c r="N23" s="64"/>
      <c r="O23" s="65"/>
      <c r="P23" s="65"/>
      <c r="Q23" s="65"/>
      <c r="R23" s="66"/>
      <c r="S23" s="122" t="str">
        <f>IF(R23&lt;&gt;0,IF(R23="New Site","",VLOOKUP($G$5&amp;R23,'list for drop down box'!V:AA,5,FALSE)),"")</f>
        <v/>
      </c>
      <c r="T23" s="122" t="str">
        <f>IF(R23&lt;&gt;0,IF(R23="New Site","",VLOOKUP($G$5&amp;R23,'list for drop down box'!V:AA,6,FALSE)),"")</f>
        <v/>
      </c>
      <c r="U23" s="69"/>
      <c r="V23" s="69"/>
      <c r="W23" s="104"/>
      <c r="X23" s="104"/>
      <c r="Y23" s="121" t="str">
        <f t="shared" si="10"/>
        <v/>
      </c>
      <c r="Z23" s="121" t="str">
        <f t="shared" si="11"/>
        <v/>
      </c>
      <c r="AA23" s="93" t="str">
        <f t="shared" si="12"/>
        <v/>
      </c>
      <c r="AB23" s="67"/>
      <c r="AC23" s="32">
        <f t="shared" si="13"/>
        <v>0</v>
      </c>
      <c r="AD23" s="32">
        <f>IF(OR(S23="",T23=""),0,IF(COUNTIF('list for drop down box'!$R$4:$R$89,S23&amp;T23)=1,0,1))</f>
        <v>0</v>
      </c>
      <c r="AE23" s="32">
        <f t="shared" si="14"/>
        <v>0</v>
      </c>
      <c r="AF23" s="62">
        <f>IF(AND(SUM(U$9:U217)&gt;0,SUM(U$9:U217)&lt;1),1,0)</f>
        <v>0</v>
      </c>
    </row>
    <row r="24" spans="1:32" s="14" customFormat="1" x14ac:dyDescent="0.25">
      <c r="A24" s="13" t="str">
        <f t="shared" si="9"/>
        <v>0-16</v>
      </c>
      <c r="B24" s="11">
        <f t="shared" si="1"/>
        <v>16</v>
      </c>
      <c r="C24" s="52">
        <f t="shared" si="2"/>
        <v>0</v>
      </c>
      <c r="D24" s="53">
        <f t="shared" si="3"/>
        <v>0</v>
      </c>
      <c r="E24" s="63"/>
      <c r="F24" s="94" t="str">
        <f>IF(ISBLANK(E24),"",VLOOKUP($E24,'list for drop down box'!$A$4:$B$500,2,FALSE))</f>
        <v/>
      </c>
      <c r="G24" s="95" t="str">
        <f>IF(ISBLANK($E24),"",VLOOKUP($E24,'list for drop down box'!$A$4:$C$500,3,FALSE))</f>
        <v/>
      </c>
      <c r="H24" s="96" t="str">
        <f>IF(ISBLANK($E24),"",VLOOKUP($E24,'list for drop down box'!$A$3:$E$4449,4,FALSE))</f>
        <v/>
      </c>
      <c r="I24" s="97" t="str">
        <f>IF(ISBLANK($E24),"",VLOOKUP($E24,'list for drop down box'!$A$3:$E$4449,5,FALSE))</f>
        <v/>
      </c>
      <c r="J24" s="123" t="str">
        <f>IF(ISBLANK($E24),"",IF(ISBLANK($M24),"",IF($M24="Yes","",IFERROR(VLOOKUP($G$5&amp;$E24,'list for drop down box'!$AC:$AH,4,FALSE),""))))</f>
        <v/>
      </c>
      <c r="K24" s="123" t="str">
        <f>IF(ISBLANK($E24),"",IF(ISBLANK($M24),"",IF($M24="Yes","",IFERROR(VLOOKUP($G$5&amp;$E24,'list for drop down box'!$AC:$AH,6,FALSE),""))))</f>
        <v/>
      </c>
      <c r="L24" s="123" t="str">
        <f>IF(ISBLANK($E24),"",IF(ISBLANK($M24),"",IF($M24="Yes","",IFERROR(VLOOKUP($G$5&amp;$E24,'list for drop down box'!$AC:$AH,5,FALSE),""))))</f>
        <v/>
      </c>
      <c r="M24" s="68"/>
      <c r="N24" s="64"/>
      <c r="O24" s="65"/>
      <c r="P24" s="65"/>
      <c r="Q24" s="65"/>
      <c r="R24" s="66"/>
      <c r="S24" s="122" t="str">
        <f>IF(R24&lt;&gt;0,IF(R24="New Site","",VLOOKUP($G$5&amp;R24,'list for drop down box'!V:AA,5,FALSE)),"")</f>
        <v/>
      </c>
      <c r="T24" s="122" t="str">
        <f>IF(R24&lt;&gt;0,IF(R24="New Site","",VLOOKUP($G$5&amp;R24,'list for drop down box'!V:AA,6,FALSE)),"")</f>
        <v/>
      </c>
      <c r="U24" s="69"/>
      <c r="V24" s="69"/>
      <c r="W24" s="104"/>
      <c r="X24" s="104"/>
      <c r="Y24" s="121" t="str">
        <f t="shared" si="10"/>
        <v/>
      </c>
      <c r="Z24" s="121" t="str">
        <f t="shared" si="11"/>
        <v/>
      </c>
      <c r="AA24" s="93" t="str">
        <f t="shared" si="12"/>
        <v/>
      </c>
      <c r="AB24" s="67"/>
      <c r="AC24" s="32">
        <f t="shared" si="13"/>
        <v>0</v>
      </c>
      <c r="AD24" s="32">
        <f>IF(OR(S24="",T24=""),0,IF(COUNTIF('list for drop down box'!$R$4:$R$89,S24&amp;T24)=1,0,1))</f>
        <v>0</v>
      </c>
      <c r="AE24" s="32">
        <f t="shared" si="14"/>
        <v>0</v>
      </c>
      <c r="AF24" s="62">
        <f>IF(AND(SUM(U$9:U218)&gt;0,SUM(U$9:U218)&lt;1),1,0)</f>
        <v>0</v>
      </c>
    </row>
    <row r="25" spans="1:32" s="14" customFormat="1" x14ac:dyDescent="0.25">
      <c r="A25" s="13" t="str">
        <f t="shared" si="9"/>
        <v>0-17</v>
      </c>
      <c r="B25" s="11">
        <f t="shared" si="1"/>
        <v>17</v>
      </c>
      <c r="C25" s="52">
        <f t="shared" si="2"/>
        <v>0</v>
      </c>
      <c r="D25" s="53">
        <f t="shared" si="3"/>
        <v>0</v>
      </c>
      <c r="E25" s="63"/>
      <c r="F25" s="94" t="str">
        <f>IF(ISBLANK(E25),"",VLOOKUP($E25,'list for drop down box'!$A$4:$B$500,2,FALSE))</f>
        <v/>
      </c>
      <c r="G25" s="95" t="str">
        <f>IF(ISBLANK($E25),"",VLOOKUP($E25,'list for drop down box'!$A$4:$C$500,3,FALSE))</f>
        <v/>
      </c>
      <c r="H25" s="96" t="str">
        <f>IF(ISBLANK($E25),"",VLOOKUP($E25,'list for drop down box'!$A$3:$E$4449,4,FALSE))</f>
        <v/>
      </c>
      <c r="I25" s="97" t="str">
        <f>IF(ISBLANK($E25),"",VLOOKUP($E25,'list for drop down box'!$A$3:$E$4449,5,FALSE))</f>
        <v/>
      </c>
      <c r="J25" s="123" t="str">
        <f>IF(ISBLANK($E25),"",IF(ISBLANK($M25),"",IF($M25="Yes","",IFERROR(VLOOKUP($G$5&amp;$E25,'list for drop down box'!$AC:$AH,4,FALSE),""))))</f>
        <v/>
      </c>
      <c r="K25" s="123" t="str">
        <f>IF(ISBLANK($E25),"",IF(ISBLANK($M25),"",IF($M25="Yes","",IFERROR(VLOOKUP($G$5&amp;$E25,'list for drop down box'!$AC:$AH,6,FALSE),""))))</f>
        <v/>
      </c>
      <c r="L25" s="123" t="str">
        <f>IF(ISBLANK($E25),"",IF(ISBLANK($M25),"",IF($M25="Yes","",IFERROR(VLOOKUP($G$5&amp;$E25,'list for drop down box'!$AC:$AH,5,FALSE),""))))</f>
        <v/>
      </c>
      <c r="M25" s="68"/>
      <c r="N25" s="64"/>
      <c r="O25" s="65"/>
      <c r="P25" s="65"/>
      <c r="Q25" s="65"/>
      <c r="R25" s="66"/>
      <c r="S25" s="122" t="str">
        <f>IF(R25&lt;&gt;0,IF(R25="New Site","",VLOOKUP($G$5&amp;R25,'list for drop down box'!V:AA,5,FALSE)),"")</f>
        <v/>
      </c>
      <c r="T25" s="122" t="str">
        <f>IF(R25&lt;&gt;0,IF(R25="New Site","",VLOOKUP($G$5&amp;R25,'list for drop down box'!V:AA,6,FALSE)),"")</f>
        <v/>
      </c>
      <c r="U25" s="69"/>
      <c r="V25" s="69"/>
      <c r="W25" s="104"/>
      <c r="X25" s="104"/>
      <c r="Y25" s="121" t="str">
        <f t="shared" si="10"/>
        <v/>
      </c>
      <c r="Z25" s="121" t="str">
        <f t="shared" si="11"/>
        <v/>
      </c>
      <c r="AA25" s="93" t="str">
        <f t="shared" si="12"/>
        <v/>
      </c>
      <c r="AB25" s="67"/>
      <c r="AC25" s="32">
        <f t="shared" si="13"/>
        <v>0</v>
      </c>
      <c r="AD25" s="32">
        <f>IF(OR(S25="",T25=""),0,IF(COUNTIF('list for drop down box'!$R$4:$R$89,S25&amp;T25)=1,0,1))</f>
        <v>0</v>
      </c>
      <c r="AE25" s="32">
        <f t="shared" si="14"/>
        <v>0</v>
      </c>
      <c r="AF25" s="62">
        <f>IF(AND(SUM(U$9:U219)&gt;0,SUM(U$9:U219)&lt;1),1,0)</f>
        <v>0</v>
      </c>
    </row>
    <row r="26" spans="1:32" s="14" customFormat="1" x14ac:dyDescent="0.25">
      <c r="A26" s="13" t="str">
        <f t="shared" si="9"/>
        <v>0-18</v>
      </c>
      <c r="B26" s="11">
        <f t="shared" si="1"/>
        <v>18</v>
      </c>
      <c r="C26" s="52">
        <f t="shared" si="2"/>
        <v>0</v>
      </c>
      <c r="D26" s="53">
        <f t="shared" si="3"/>
        <v>0</v>
      </c>
      <c r="E26" s="63"/>
      <c r="F26" s="94" t="str">
        <f>IF(ISBLANK(E26),"",VLOOKUP($E26,'list for drop down box'!$A$4:$B$500,2,FALSE))</f>
        <v/>
      </c>
      <c r="G26" s="95" t="str">
        <f>IF(ISBLANK($E26),"",VLOOKUP($E26,'list for drop down box'!$A$4:$C$500,3,FALSE))</f>
        <v/>
      </c>
      <c r="H26" s="96" t="str">
        <f>IF(ISBLANK($E26),"",VLOOKUP($E26,'list for drop down box'!$A$3:$E$4449,4,FALSE))</f>
        <v/>
      </c>
      <c r="I26" s="97" t="str">
        <f>IF(ISBLANK($E26),"",VLOOKUP($E26,'list for drop down box'!$A$3:$E$4449,5,FALSE))</f>
        <v/>
      </c>
      <c r="J26" s="123" t="str">
        <f>IF(ISBLANK($E26),"",IF(ISBLANK($M26),"",IF($M26="Yes","",IFERROR(VLOOKUP($G$5&amp;$E26,'list for drop down box'!$AC:$AH,4,FALSE),""))))</f>
        <v/>
      </c>
      <c r="K26" s="123" t="str">
        <f>IF(ISBLANK($E26),"",IF(ISBLANK($M26),"",IF($M26="Yes","",IFERROR(VLOOKUP($G$5&amp;$E26,'list for drop down box'!$AC:$AH,6,FALSE),""))))</f>
        <v/>
      </c>
      <c r="L26" s="123" t="str">
        <f>IF(ISBLANK($E26),"",IF(ISBLANK($M26),"",IF($M26="Yes","",IFERROR(VLOOKUP($G$5&amp;$E26,'list for drop down box'!$AC:$AH,5,FALSE),""))))</f>
        <v/>
      </c>
      <c r="M26" s="68"/>
      <c r="N26" s="64"/>
      <c r="O26" s="65"/>
      <c r="P26" s="65"/>
      <c r="Q26" s="65"/>
      <c r="R26" s="66"/>
      <c r="S26" s="122" t="str">
        <f>IF(R26&lt;&gt;0,IF(R26="New Site","",VLOOKUP($G$5&amp;R26,'list for drop down box'!V:AA,5,FALSE)),"")</f>
        <v/>
      </c>
      <c r="T26" s="122" t="str">
        <f>IF(R26&lt;&gt;0,IF(R26="New Site","",VLOOKUP($G$5&amp;R26,'list for drop down box'!V:AA,6,FALSE)),"")</f>
        <v/>
      </c>
      <c r="U26" s="69"/>
      <c r="V26" s="69"/>
      <c r="W26" s="104"/>
      <c r="X26" s="104"/>
      <c r="Y26" s="121" t="str">
        <f t="shared" si="10"/>
        <v/>
      </c>
      <c r="Z26" s="121" t="str">
        <f t="shared" si="11"/>
        <v/>
      </c>
      <c r="AA26" s="93" t="str">
        <f t="shared" si="12"/>
        <v/>
      </c>
      <c r="AB26" s="67"/>
      <c r="AC26" s="32">
        <f t="shared" si="13"/>
        <v>0</v>
      </c>
      <c r="AD26" s="32">
        <f>IF(OR(S26="",T26=""),0,IF(COUNTIF('list for drop down box'!$R$4:$R$89,S26&amp;T26)=1,0,1))</f>
        <v>0</v>
      </c>
      <c r="AE26" s="32">
        <f t="shared" si="14"/>
        <v>0</v>
      </c>
      <c r="AF26" s="62">
        <f>IF(AND(SUM(U$9:U220)&gt;0,SUM(U$9:U220)&lt;1),1,0)</f>
        <v>0</v>
      </c>
    </row>
    <row r="27" spans="1:32" s="14" customFormat="1" x14ac:dyDescent="0.25">
      <c r="A27" s="13" t="str">
        <f t="shared" si="9"/>
        <v>0-19</v>
      </c>
      <c r="B27" s="11">
        <f t="shared" si="1"/>
        <v>19</v>
      </c>
      <c r="C27" s="52">
        <f t="shared" si="2"/>
        <v>0</v>
      </c>
      <c r="D27" s="53">
        <f t="shared" si="3"/>
        <v>0</v>
      </c>
      <c r="E27" s="63"/>
      <c r="F27" s="94" t="str">
        <f>IF(ISBLANK(E27),"",VLOOKUP($E27,'list for drop down box'!$A$4:$B$500,2,FALSE))</f>
        <v/>
      </c>
      <c r="G27" s="95" t="str">
        <f>IF(ISBLANK($E27),"",VLOOKUP($E27,'list for drop down box'!$A$4:$C$500,3,FALSE))</f>
        <v/>
      </c>
      <c r="H27" s="96" t="str">
        <f>IF(ISBLANK($E27),"",VLOOKUP($E27,'list for drop down box'!$A$3:$E$4449,4,FALSE))</f>
        <v/>
      </c>
      <c r="I27" s="97" t="str">
        <f>IF(ISBLANK($E27),"",VLOOKUP($E27,'list for drop down box'!$A$3:$E$4449,5,FALSE))</f>
        <v/>
      </c>
      <c r="J27" s="123" t="str">
        <f>IF(ISBLANK($E27),"",IF(ISBLANK($M27),"",IF($M27="Yes","",IFERROR(VLOOKUP($G$5&amp;$E27,'list for drop down box'!$AC:$AH,4,FALSE),""))))</f>
        <v/>
      </c>
      <c r="K27" s="123" t="str">
        <f>IF(ISBLANK($E27),"",IF(ISBLANK($M27),"",IF($M27="Yes","",IFERROR(VLOOKUP($G$5&amp;$E27,'list for drop down box'!$AC:$AH,6,FALSE),""))))</f>
        <v/>
      </c>
      <c r="L27" s="123" t="str">
        <f>IF(ISBLANK($E27),"",IF(ISBLANK($M27),"",IF($M27="Yes","",IFERROR(VLOOKUP($G$5&amp;$E27,'list for drop down box'!$AC:$AH,5,FALSE),""))))</f>
        <v/>
      </c>
      <c r="M27" s="68"/>
      <c r="N27" s="64"/>
      <c r="O27" s="65"/>
      <c r="P27" s="65"/>
      <c r="Q27" s="65"/>
      <c r="R27" s="66"/>
      <c r="S27" s="122" t="str">
        <f>IF(R27&lt;&gt;0,IF(R27="New Site","",VLOOKUP($G$5&amp;R27,'list for drop down box'!V:AA,5,FALSE)),"")</f>
        <v/>
      </c>
      <c r="T27" s="122" t="str">
        <f>IF(R27&lt;&gt;0,IF(R27="New Site","",VLOOKUP($G$5&amp;R27,'list for drop down box'!V:AA,6,FALSE)),"")</f>
        <v/>
      </c>
      <c r="U27" s="69"/>
      <c r="V27" s="69"/>
      <c r="W27" s="104"/>
      <c r="X27" s="104"/>
      <c r="Y27" s="121" t="str">
        <f t="shared" si="10"/>
        <v/>
      </c>
      <c r="Z27" s="121" t="str">
        <f t="shared" si="11"/>
        <v/>
      </c>
      <c r="AA27" s="93" t="str">
        <f t="shared" si="12"/>
        <v/>
      </c>
      <c r="AB27" s="67"/>
      <c r="AC27" s="32">
        <f t="shared" si="13"/>
        <v>0</v>
      </c>
      <c r="AD27" s="32">
        <f>IF(OR(S27="",T27=""),0,IF(COUNTIF('list for drop down box'!$R$4:$R$89,S27&amp;T27)=1,0,1))</f>
        <v>0</v>
      </c>
      <c r="AE27" s="32">
        <f t="shared" si="14"/>
        <v>0</v>
      </c>
      <c r="AF27" s="62">
        <f>IF(AND(SUM(U$9:U221)&gt;0,SUM(U$9:U221)&lt;1),1,0)</f>
        <v>0</v>
      </c>
    </row>
    <row r="28" spans="1:32" s="14" customFormat="1" x14ac:dyDescent="0.25">
      <c r="A28" s="13" t="str">
        <f t="shared" si="9"/>
        <v>0-20</v>
      </c>
      <c r="B28" s="11">
        <f t="shared" si="1"/>
        <v>20</v>
      </c>
      <c r="C28" s="52">
        <f t="shared" si="2"/>
        <v>0</v>
      </c>
      <c r="D28" s="53">
        <f t="shared" si="3"/>
        <v>0</v>
      </c>
      <c r="E28" s="63"/>
      <c r="F28" s="94" t="str">
        <f>IF(ISBLANK(E28),"",VLOOKUP($E28,'list for drop down box'!$A$4:$B$500,2,FALSE))</f>
        <v/>
      </c>
      <c r="G28" s="95" t="str">
        <f>IF(ISBLANK($E28),"",VLOOKUP($E28,'list for drop down box'!$A$4:$C$500,3,FALSE))</f>
        <v/>
      </c>
      <c r="H28" s="96" t="str">
        <f>IF(ISBLANK($E28),"",VLOOKUP($E28,'list for drop down box'!$A$3:$E$4449,4,FALSE))</f>
        <v/>
      </c>
      <c r="I28" s="97" t="str">
        <f>IF(ISBLANK($E28),"",VLOOKUP($E28,'list for drop down box'!$A$3:$E$4449,5,FALSE))</f>
        <v/>
      </c>
      <c r="J28" s="123" t="str">
        <f>IF(ISBLANK($E28),"",IF(ISBLANK($M28),"",IF($M28="Yes","",IFERROR(VLOOKUP($G$5&amp;$E28,'list for drop down box'!$AC:$AH,4,FALSE),""))))</f>
        <v/>
      </c>
      <c r="K28" s="123" t="str">
        <f>IF(ISBLANK($E28),"",IF(ISBLANK($M28),"",IF($M28="Yes","",IFERROR(VLOOKUP($G$5&amp;$E28,'list for drop down box'!$AC:$AH,6,FALSE),""))))</f>
        <v/>
      </c>
      <c r="L28" s="123" t="str">
        <f>IF(ISBLANK($E28),"",IF(ISBLANK($M28),"",IF($M28="Yes","",IFERROR(VLOOKUP($G$5&amp;$E28,'list for drop down box'!$AC:$AH,5,FALSE),""))))</f>
        <v/>
      </c>
      <c r="M28" s="68"/>
      <c r="N28" s="64"/>
      <c r="O28" s="65"/>
      <c r="P28" s="65"/>
      <c r="Q28" s="65"/>
      <c r="R28" s="66"/>
      <c r="S28" s="122" t="str">
        <f>IF(R28&lt;&gt;0,IF(R28="New Site","",VLOOKUP($G$5&amp;R28,'list for drop down box'!V:AA,5,FALSE)),"")</f>
        <v/>
      </c>
      <c r="T28" s="122" t="str">
        <f>IF(R28&lt;&gt;0,IF(R28="New Site","",VLOOKUP($G$5&amp;R28,'list for drop down box'!V:AA,6,FALSE)),"")</f>
        <v/>
      </c>
      <c r="U28" s="69"/>
      <c r="V28" s="69"/>
      <c r="W28" s="104"/>
      <c r="X28" s="104"/>
      <c r="Y28" s="121" t="str">
        <f t="shared" si="10"/>
        <v/>
      </c>
      <c r="Z28" s="121" t="str">
        <f t="shared" si="11"/>
        <v/>
      </c>
      <c r="AA28" s="93" t="str">
        <f t="shared" si="12"/>
        <v/>
      </c>
      <c r="AB28" s="67"/>
      <c r="AC28" s="32">
        <f t="shared" si="13"/>
        <v>0</v>
      </c>
      <c r="AD28" s="32">
        <f>IF(OR(S28="",T28=""),0,IF(COUNTIF('list for drop down box'!$R$4:$R$89,S28&amp;T28)=1,0,1))</f>
        <v>0</v>
      </c>
      <c r="AE28" s="32">
        <f t="shared" si="14"/>
        <v>0</v>
      </c>
      <c r="AF28" s="62">
        <f>IF(AND(SUM(U$9:U222)&gt;0,SUM(U$9:U222)&lt;1),1,0)</f>
        <v>0</v>
      </c>
    </row>
    <row r="29" spans="1:32" s="14" customFormat="1" x14ac:dyDescent="0.25">
      <c r="A29" s="13" t="str">
        <f t="shared" si="9"/>
        <v>0-21</v>
      </c>
      <c r="B29" s="11">
        <f t="shared" si="1"/>
        <v>21</v>
      </c>
      <c r="C29" s="52">
        <f t="shared" si="2"/>
        <v>0</v>
      </c>
      <c r="D29" s="53">
        <f t="shared" si="3"/>
        <v>0</v>
      </c>
      <c r="E29" s="63"/>
      <c r="F29" s="94" t="str">
        <f>IF(ISBLANK(E29),"",VLOOKUP($E29,'list for drop down box'!$A$4:$B$500,2,FALSE))</f>
        <v/>
      </c>
      <c r="G29" s="95" t="str">
        <f>IF(ISBLANK($E29),"",VLOOKUP($E29,'list for drop down box'!$A$4:$C$500,3,FALSE))</f>
        <v/>
      </c>
      <c r="H29" s="96" t="str">
        <f>IF(ISBLANK($E29),"",VLOOKUP($E29,'list for drop down box'!$A$3:$E$4449,4,FALSE))</f>
        <v/>
      </c>
      <c r="I29" s="97" t="str">
        <f>IF(ISBLANK($E29),"",VLOOKUP($E29,'list for drop down box'!$A$3:$E$4449,5,FALSE))</f>
        <v/>
      </c>
      <c r="J29" s="123" t="str">
        <f>IF(ISBLANK($E29),"",IF(ISBLANK($M29),"",IF($M29="Yes","",IFERROR(VLOOKUP($G$5&amp;$E29,'list for drop down box'!$AC:$AH,4,FALSE),""))))</f>
        <v/>
      </c>
      <c r="K29" s="123" t="str">
        <f>IF(ISBLANK($E29),"",IF(ISBLANK($M29),"",IF($M29="Yes","",IFERROR(VLOOKUP($G$5&amp;$E29,'list for drop down box'!$AC:$AH,6,FALSE),""))))</f>
        <v/>
      </c>
      <c r="L29" s="123" t="str">
        <f>IF(ISBLANK($E29),"",IF(ISBLANK($M29),"",IF($M29="Yes","",IFERROR(VLOOKUP($G$5&amp;$E29,'list for drop down box'!$AC:$AH,5,FALSE),""))))</f>
        <v/>
      </c>
      <c r="M29" s="68"/>
      <c r="N29" s="64"/>
      <c r="O29" s="65"/>
      <c r="P29" s="65"/>
      <c r="Q29" s="65"/>
      <c r="R29" s="66"/>
      <c r="S29" s="122" t="str">
        <f>IF(R29&lt;&gt;0,IF(R29="New Site","",VLOOKUP($G$5&amp;R29,'list for drop down box'!V:AA,5,FALSE)),"")</f>
        <v/>
      </c>
      <c r="T29" s="122" t="str">
        <f>IF(R29&lt;&gt;0,IF(R29="New Site","",VLOOKUP($G$5&amp;R29,'list for drop down box'!V:AA,6,FALSE)),"")</f>
        <v/>
      </c>
      <c r="U29" s="69"/>
      <c r="V29" s="69"/>
      <c r="W29" s="104"/>
      <c r="X29" s="104"/>
      <c r="Y29" s="121" t="str">
        <f t="shared" si="10"/>
        <v/>
      </c>
      <c r="Z29" s="121" t="str">
        <f t="shared" si="11"/>
        <v/>
      </c>
      <c r="AA29" s="93" t="str">
        <f t="shared" si="12"/>
        <v/>
      </c>
      <c r="AB29" s="67"/>
      <c r="AC29" s="32">
        <f t="shared" si="13"/>
        <v>0</v>
      </c>
      <c r="AD29" s="32">
        <f>IF(OR(S29="",T29=""),0,IF(COUNTIF('list for drop down box'!$R$4:$R$89,S29&amp;T29)=1,0,1))</f>
        <v>0</v>
      </c>
      <c r="AE29" s="32">
        <f t="shared" si="14"/>
        <v>0</v>
      </c>
      <c r="AF29" s="62">
        <f>IF(AND(SUM(U$9:U223)&gt;0,SUM(U$9:U223)&lt;1),1,0)</f>
        <v>0</v>
      </c>
    </row>
    <row r="30" spans="1:32" s="14" customFormat="1" x14ac:dyDescent="0.25">
      <c r="A30" s="13" t="str">
        <f t="shared" si="9"/>
        <v>0-22</v>
      </c>
      <c r="B30" s="11">
        <f t="shared" si="1"/>
        <v>22</v>
      </c>
      <c r="C30" s="52">
        <f t="shared" si="2"/>
        <v>0</v>
      </c>
      <c r="D30" s="53">
        <f t="shared" si="3"/>
        <v>0</v>
      </c>
      <c r="E30" s="63"/>
      <c r="F30" s="94" t="str">
        <f>IF(ISBLANK(E30),"",VLOOKUP($E30,'list for drop down box'!$A$4:$B$500,2,FALSE))</f>
        <v/>
      </c>
      <c r="G30" s="95" t="str">
        <f>IF(ISBLANK($E30),"",VLOOKUP($E30,'list for drop down box'!$A$4:$C$500,3,FALSE))</f>
        <v/>
      </c>
      <c r="H30" s="96" t="str">
        <f>IF(ISBLANK($E30),"",VLOOKUP($E30,'list for drop down box'!$A$3:$E$4449,4,FALSE))</f>
        <v/>
      </c>
      <c r="I30" s="97" t="str">
        <f>IF(ISBLANK($E30),"",VLOOKUP($E30,'list for drop down box'!$A$3:$E$4449,5,FALSE))</f>
        <v/>
      </c>
      <c r="J30" s="123" t="str">
        <f>IF(ISBLANK($E30),"",IF(ISBLANK($M30),"",IF($M30="Yes","",IFERROR(VLOOKUP($G$5&amp;$E30,'list for drop down box'!$AC:$AH,4,FALSE),""))))</f>
        <v/>
      </c>
      <c r="K30" s="123" t="str">
        <f>IF(ISBLANK($E30),"",IF(ISBLANK($M30),"",IF($M30="Yes","",IFERROR(VLOOKUP($G$5&amp;$E30,'list for drop down box'!$AC:$AH,6,FALSE),""))))</f>
        <v/>
      </c>
      <c r="L30" s="123" t="str">
        <f>IF(ISBLANK($E30),"",IF(ISBLANK($M30),"",IF($M30="Yes","",IFERROR(VLOOKUP($G$5&amp;$E30,'list for drop down box'!$AC:$AH,5,FALSE),""))))</f>
        <v/>
      </c>
      <c r="M30" s="68"/>
      <c r="N30" s="64"/>
      <c r="O30" s="65"/>
      <c r="P30" s="65"/>
      <c r="Q30" s="65"/>
      <c r="R30" s="66"/>
      <c r="S30" s="122" t="str">
        <f>IF(R30&lt;&gt;0,IF(R30="New Site","",VLOOKUP($G$5&amp;R30,'list for drop down box'!V:AA,5,FALSE)),"")</f>
        <v/>
      </c>
      <c r="T30" s="122" t="str">
        <f>IF(R30&lt;&gt;0,IF(R30="New Site","",VLOOKUP($G$5&amp;R30,'list for drop down box'!V:AA,6,FALSE)),"")</f>
        <v/>
      </c>
      <c r="U30" s="69"/>
      <c r="V30" s="69"/>
      <c r="W30" s="104"/>
      <c r="X30" s="104"/>
      <c r="Y30" s="121" t="str">
        <f t="shared" si="10"/>
        <v/>
      </c>
      <c r="Z30" s="121" t="str">
        <f t="shared" si="11"/>
        <v/>
      </c>
      <c r="AA30" s="93" t="str">
        <f t="shared" si="12"/>
        <v/>
      </c>
      <c r="AB30" s="67"/>
      <c r="AC30" s="32">
        <f t="shared" si="13"/>
        <v>0</v>
      </c>
      <c r="AD30" s="32">
        <f>IF(OR(S30="",T30=""),0,IF(COUNTIF('list for drop down box'!$R$4:$R$89,S30&amp;T30)=1,0,1))</f>
        <v>0</v>
      </c>
      <c r="AE30" s="32">
        <f t="shared" si="14"/>
        <v>0</v>
      </c>
      <c r="AF30" s="62">
        <f>IF(AND(SUM(U$9:U224)&gt;0,SUM(U$9:U224)&lt;1),1,0)</f>
        <v>0</v>
      </c>
    </row>
    <row r="31" spans="1:32" s="14" customFormat="1" x14ac:dyDescent="0.25">
      <c r="A31" s="13" t="str">
        <f t="shared" si="9"/>
        <v>0-23</v>
      </c>
      <c r="B31" s="11">
        <f t="shared" si="1"/>
        <v>23</v>
      </c>
      <c r="C31" s="52">
        <f t="shared" si="2"/>
        <v>0</v>
      </c>
      <c r="D31" s="53">
        <f t="shared" si="3"/>
        <v>0</v>
      </c>
      <c r="E31" s="63"/>
      <c r="F31" s="94" t="str">
        <f>IF(ISBLANK(E31),"",VLOOKUP($E31,'list for drop down box'!$A$4:$B$500,2,FALSE))</f>
        <v/>
      </c>
      <c r="G31" s="95" t="str">
        <f>IF(ISBLANK($E31),"",VLOOKUP($E31,'list for drop down box'!$A$4:$C$500,3,FALSE))</f>
        <v/>
      </c>
      <c r="H31" s="96" t="str">
        <f>IF(ISBLANK($E31),"",VLOOKUP($E31,'list for drop down box'!$A$3:$E$4449,4,FALSE))</f>
        <v/>
      </c>
      <c r="I31" s="97" t="str">
        <f>IF(ISBLANK($E31),"",VLOOKUP($E31,'list for drop down box'!$A$3:$E$4449,5,FALSE))</f>
        <v/>
      </c>
      <c r="J31" s="123" t="str">
        <f>IF(ISBLANK($E31),"",IF(ISBLANK($M31),"",IF($M31="Yes","",IFERROR(VLOOKUP($G$5&amp;$E31,'list for drop down box'!$AC:$AH,4,FALSE),""))))</f>
        <v/>
      </c>
      <c r="K31" s="123" t="str">
        <f>IF(ISBLANK($E31),"",IF(ISBLANK($M31),"",IF($M31="Yes","",IFERROR(VLOOKUP($G$5&amp;$E31,'list for drop down box'!$AC:$AH,6,FALSE),""))))</f>
        <v/>
      </c>
      <c r="L31" s="123" t="str">
        <f>IF(ISBLANK($E31),"",IF(ISBLANK($M31),"",IF($M31="Yes","",IFERROR(VLOOKUP($G$5&amp;$E31,'list for drop down box'!$AC:$AH,5,FALSE),""))))</f>
        <v/>
      </c>
      <c r="M31" s="68"/>
      <c r="N31" s="64"/>
      <c r="O31" s="65"/>
      <c r="P31" s="65"/>
      <c r="Q31" s="65"/>
      <c r="R31" s="66"/>
      <c r="S31" s="122" t="str">
        <f>IF(R31&lt;&gt;0,IF(R31="New Site","",VLOOKUP($G$5&amp;R31,'list for drop down box'!V:AA,5,FALSE)),"")</f>
        <v/>
      </c>
      <c r="T31" s="122" t="str">
        <f>IF(R31&lt;&gt;0,IF(R31="New Site","",VLOOKUP($G$5&amp;R31,'list for drop down box'!V:AA,6,FALSE)),"")</f>
        <v/>
      </c>
      <c r="U31" s="69"/>
      <c r="V31" s="69"/>
      <c r="W31" s="104"/>
      <c r="X31" s="104"/>
      <c r="Y31" s="121" t="str">
        <f t="shared" si="10"/>
        <v/>
      </c>
      <c r="Z31" s="121" t="str">
        <f t="shared" si="11"/>
        <v/>
      </c>
      <c r="AA31" s="93" t="str">
        <f t="shared" si="12"/>
        <v/>
      </c>
      <c r="AB31" s="67"/>
      <c r="AC31" s="32">
        <f t="shared" si="13"/>
        <v>0</v>
      </c>
      <c r="AD31" s="32">
        <f>IF(OR(S31="",T31=""),0,IF(COUNTIF('list for drop down box'!$R$4:$R$89,S31&amp;T31)=1,0,1))</f>
        <v>0</v>
      </c>
      <c r="AE31" s="32">
        <f t="shared" si="14"/>
        <v>0</v>
      </c>
      <c r="AF31" s="62">
        <f>IF(AND(SUM(U$9:U225)&gt;0,SUM(U$9:U225)&lt;1),1,0)</f>
        <v>0</v>
      </c>
    </row>
    <row r="32" spans="1:32" s="14" customFormat="1" x14ac:dyDescent="0.25">
      <c r="A32" s="13" t="str">
        <f t="shared" si="9"/>
        <v>0-24</v>
      </c>
      <c r="B32" s="11">
        <f t="shared" si="1"/>
        <v>24</v>
      </c>
      <c r="C32" s="52">
        <f t="shared" si="2"/>
        <v>0</v>
      </c>
      <c r="D32" s="53">
        <f t="shared" si="3"/>
        <v>0</v>
      </c>
      <c r="E32" s="63"/>
      <c r="F32" s="94" t="str">
        <f>IF(ISBLANK(E32),"",VLOOKUP($E32,'list for drop down box'!$A$4:$B$500,2,FALSE))</f>
        <v/>
      </c>
      <c r="G32" s="95" t="str">
        <f>IF(ISBLANK($E32),"",VLOOKUP($E32,'list for drop down box'!$A$4:$C$500,3,FALSE))</f>
        <v/>
      </c>
      <c r="H32" s="96" t="str">
        <f>IF(ISBLANK($E32),"",VLOOKUP($E32,'list for drop down box'!$A$3:$E$4449,4,FALSE))</f>
        <v/>
      </c>
      <c r="I32" s="97" t="str">
        <f>IF(ISBLANK($E32),"",VLOOKUP($E32,'list for drop down box'!$A$3:$E$4449,5,FALSE))</f>
        <v/>
      </c>
      <c r="J32" s="123" t="str">
        <f>IF(ISBLANK($E32),"",IF(ISBLANK($M32),"",IF($M32="Yes","",IFERROR(VLOOKUP($G$5&amp;$E32,'list for drop down box'!$AC:$AH,4,FALSE),""))))</f>
        <v/>
      </c>
      <c r="K32" s="123" t="str">
        <f>IF(ISBLANK($E32),"",IF(ISBLANK($M32),"",IF($M32="Yes","",IFERROR(VLOOKUP($G$5&amp;$E32,'list for drop down box'!$AC:$AH,6,FALSE),""))))</f>
        <v/>
      </c>
      <c r="L32" s="123" t="str">
        <f>IF(ISBLANK($E32),"",IF(ISBLANK($M32),"",IF($M32="Yes","",IFERROR(VLOOKUP($G$5&amp;$E32,'list for drop down box'!$AC:$AH,5,FALSE),""))))</f>
        <v/>
      </c>
      <c r="M32" s="68"/>
      <c r="N32" s="64"/>
      <c r="O32" s="65"/>
      <c r="P32" s="65"/>
      <c r="Q32" s="65"/>
      <c r="R32" s="66"/>
      <c r="S32" s="122" t="str">
        <f>IF(R32&lt;&gt;0,IF(R32="New Site","",VLOOKUP($G$5&amp;R32,'list for drop down box'!V:AA,5,FALSE)),"")</f>
        <v/>
      </c>
      <c r="T32" s="122" t="str">
        <f>IF(R32&lt;&gt;0,IF(R32="New Site","",VLOOKUP($G$5&amp;R32,'list for drop down box'!V:AA,6,FALSE)),"")</f>
        <v/>
      </c>
      <c r="U32" s="69"/>
      <c r="V32" s="69"/>
      <c r="W32" s="104"/>
      <c r="X32" s="104"/>
      <c r="Y32" s="121" t="str">
        <f t="shared" si="10"/>
        <v/>
      </c>
      <c r="Z32" s="121" t="str">
        <f t="shared" si="11"/>
        <v/>
      </c>
      <c r="AA32" s="93" t="str">
        <f t="shared" si="12"/>
        <v/>
      </c>
      <c r="AB32" s="67"/>
      <c r="AC32" s="32">
        <f t="shared" si="13"/>
        <v>0</v>
      </c>
      <c r="AD32" s="32">
        <f>IF(OR(S32="",T32=""),0,IF(COUNTIF('list for drop down box'!$R$4:$R$89,S32&amp;T32)=1,0,1))</f>
        <v>0</v>
      </c>
      <c r="AE32" s="32">
        <f t="shared" si="14"/>
        <v>0</v>
      </c>
      <c r="AF32" s="62">
        <f>IF(AND(SUM(U$9:U226)&gt;0,SUM(U$9:U226)&lt;1),1,0)</f>
        <v>0</v>
      </c>
    </row>
    <row r="33" spans="1:32" s="14" customFormat="1" x14ac:dyDescent="0.25">
      <c r="A33" s="13" t="str">
        <f t="shared" si="9"/>
        <v>0-25</v>
      </c>
      <c r="B33" s="11">
        <f t="shared" si="1"/>
        <v>25</v>
      </c>
      <c r="C33" s="52">
        <f t="shared" si="2"/>
        <v>0</v>
      </c>
      <c r="D33" s="53">
        <f t="shared" si="3"/>
        <v>0</v>
      </c>
      <c r="E33" s="63"/>
      <c r="F33" s="94" t="str">
        <f>IF(ISBLANK(E33),"",VLOOKUP($E33,'list for drop down box'!$A$4:$B$500,2,FALSE))</f>
        <v/>
      </c>
      <c r="G33" s="95" t="str">
        <f>IF(ISBLANK($E33),"",VLOOKUP($E33,'list for drop down box'!$A$4:$C$500,3,FALSE))</f>
        <v/>
      </c>
      <c r="H33" s="96" t="str">
        <f>IF(ISBLANK($E33),"",VLOOKUP($E33,'list for drop down box'!$A$3:$E$4449,4,FALSE))</f>
        <v/>
      </c>
      <c r="I33" s="97" t="str">
        <f>IF(ISBLANK($E33),"",VLOOKUP($E33,'list for drop down box'!$A$3:$E$4449,5,FALSE))</f>
        <v/>
      </c>
      <c r="J33" s="123" t="str">
        <f>IF(ISBLANK($E33),"",IF(ISBLANK($M33),"",IF($M33="Yes","",IFERROR(VLOOKUP($G$5&amp;$E33,'list for drop down box'!$AC:$AH,4,FALSE),""))))</f>
        <v/>
      </c>
      <c r="K33" s="123" t="str">
        <f>IF(ISBLANK($E33),"",IF(ISBLANK($M33),"",IF($M33="Yes","",IFERROR(VLOOKUP($G$5&amp;$E33,'list for drop down box'!$AC:$AH,6,FALSE),""))))</f>
        <v/>
      </c>
      <c r="L33" s="123" t="str">
        <f>IF(ISBLANK($E33),"",IF(ISBLANK($M33),"",IF($M33="Yes","",IFERROR(VLOOKUP($G$5&amp;$E33,'list for drop down box'!$AC:$AH,5,FALSE),""))))</f>
        <v/>
      </c>
      <c r="M33" s="68"/>
      <c r="N33" s="64"/>
      <c r="O33" s="65"/>
      <c r="P33" s="65"/>
      <c r="Q33" s="65"/>
      <c r="R33" s="66"/>
      <c r="S33" s="122" t="str">
        <f>IF(R33&lt;&gt;0,IF(R33="New Site","",VLOOKUP($G$5&amp;R33,'list for drop down box'!V:AA,5,FALSE)),"")</f>
        <v/>
      </c>
      <c r="T33" s="122" t="str">
        <f>IF(R33&lt;&gt;0,IF(R33="New Site","",VLOOKUP($G$5&amp;R33,'list for drop down box'!V:AA,6,FALSE)),"")</f>
        <v/>
      </c>
      <c r="U33" s="69"/>
      <c r="V33" s="69"/>
      <c r="W33" s="104"/>
      <c r="X33" s="104"/>
      <c r="Y33" s="121" t="str">
        <f t="shared" si="10"/>
        <v/>
      </c>
      <c r="Z33" s="121" t="str">
        <f t="shared" si="11"/>
        <v/>
      </c>
      <c r="AA33" s="93" t="str">
        <f t="shared" si="12"/>
        <v/>
      </c>
      <c r="AB33" s="67"/>
      <c r="AC33" s="32">
        <f t="shared" si="13"/>
        <v>0</v>
      </c>
      <c r="AD33" s="32">
        <f>IF(OR(S33="",T33=""),0,IF(COUNTIF('list for drop down box'!$R$4:$R$89,S33&amp;T33)=1,0,1))</f>
        <v>0</v>
      </c>
      <c r="AE33" s="32">
        <f t="shared" si="14"/>
        <v>0</v>
      </c>
      <c r="AF33" s="62">
        <f>IF(AND(SUM(U$9:U227)&gt;0,SUM(U$9:U227)&lt;1),1,0)</f>
        <v>0</v>
      </c>
    </row>
    <row r="34" spans="1:32" s="14" customFormat="1" x14ac:dyDescent="0.25">
      <c r="A34" s="13" t="str">
        <f t="shared" si="9"/>
        <v>0-26</v>
      </c>
      <c r="B34" s="11">
        <f t="shared" si="1"/>
        <v>26</v>
      </c>
      <c r="C34" s="52">
        <f t="shared" si="2"/>
        <v>0</v>
      </c>
      <c r="D34" s="53">
        <f t="shared" si="3"/>
        <v>0</v>
      </c>
      <c r="E34" s="63"/>
      <c r="F34" s="94" t="str">
        <f>IF(ISBLANK(E34),"",VLOOKUP($E34,'list for drop down box'!$A$4:$B$500,2,FALSE))</f>
        <v/>
      </c>
      <c r="G34" s="95" t="str">
        <f>IF(ISBLANK($E34),"",VLOOKUP($E34,'list for drop down box'!$A$4:$C$500,3,FALSE))</f>
        <v/>
      </c>
      <c r="H34" s="96" t="str">
        <f>IF(ISBLANK($E34),"",VLOOKUP($E34,'list for drop down box'!$A$3:$E$4449,4,FALSE))</f>
        <v/>
      </c>
      <c r="I34" s="97" t="str">
        <f>IF(ISBLANK($E34),"",VLOOKUP($E34,'list for drop down box'!$A$3:$E$4449,5,FALSE))</f>
        <v/>
      </c>
      <c r="J34" s="123" t="str">
        <f>IF(ISBLANK($E34),"",IF(ISBLANK($M34),"",IF($M34="Yes","",IFERROR(VLOOKUP($G$5&amp;$E34,'list for drop down box'!$AC:$AH,4,FALSE),""))))</f>
        <v/>
      </c>
      <c r="K34" s="123" t="str">
        <f>IF(ISBLANK($E34),"",IF(ISBLANK($M34),"",IF($M34="Yes","",IFERROR(VLOOKUP($G$5&amp;$E34,'list for drop down box'!$AC:$AH,6,FALSE),""))))</f>
        <v/>
      </c>
      <c r="L34" s="123" t="str">
        <f>IF(ISBLANK($E34),"",IF(ISBLANK($M34),"",IF($M34="Yes","",IFERROR(VLOOKUP($G$5&amp;$E34,'list for drop down box'!$AC:$AH,5,FALSE),""))))</f>
        <v/>
      </c>
      <c r="M34" s="68"/>
      <c r="N34" s="64"/>
      <c r="O34" s="65"/>
      <c r="P34" s="65"/>
      <c r="Q34" s="65"/>
      <c r="R34" s="66"/>
      <c r="S34" s="122" t="str">
        <f>IF(R34&lt;&gt;0,IF(R34="New Site","",VLOOKUP($G$5&amp;R34,'list for drop down box'!V:AA,5,FALSE)),"")</f>
        <v/>
      </c>
      <c r="T34" s="122" t="str">
        <f>IF(R34&lt;&gt;0,IF(R34="New Site","",VLOOKUP($G$5&amp;R34,'list for drop down box'!V:AA,6,FALSE)),"")</f>
        <v/>
      </c>
      <c r="U34" s="69"/>
      <c r="V34" s="69"/>
      <c r="W34" s="104"/>
      <c r="X34" s="104"/>
      <c r="Y34" s="121" t="str">
        <f t="shared" si="10"/>
        <v/>
      </c>
      <c r="Z34" s="121" t="str">
        <f t="shared" si="11"/>
        <v/>
      </c>
      <c r="AA34" s="93" t="str">
        <f t="shared" si="12"/>
        <v/>
      </c>
      <c r="AB34" s="67"/>
      <c r="AC34" s="32">
        <f t="shared" si="13"/>
        <v>0</v>
      </c>
      <c r="AD34" s="32">
        <f>IF(OR(S34="",T34=""),0,IF(COUNTIF('list for drop down box'!$R$4:$R$89,S34&amp;T34)=1,0,1))</f>
        <v>0</v>
      </c>
      <c r="AE34" s="32">
        <f t="shared" si="14"/>
        <v>0</v>
      </c>
      <c r="AF34" s="62">
        <f>IF(AND(SUM(U$9:U228)&gt;0,SUM(U$9:U228)&lt;1),1,0)</f>
        <v>0</v>
      </c>
    </row>
    <row r="35" spans="1:32" s="14" customFormat="1" x14ac:dyDescent="0.25">
      <c r="A35" s="13" t="str">
        <f t="shared" si="9"/>
        <v>0-27</v>
      </c>
      <c r="B35" s="11">
        <f t="shared" si="1"/>
        <v>27</v>
      </c>
      <c r="C35" s="52">
        <f t="shared" si="2"/>
        <v>0</v>
      </c>
      <c r="D35" s="53">
        <f t="shared" si="3"/>
        <v>0</v>
      </c>
      <c r="E35" s="63"/>
      <c r="F35" s="94" t="str">
        <f>IF(ISBLANK(E35),"",VLOOKUP($E35,'list for drop down box'!$A$4:$B$500,2,FALSE))</f>
        <v/>
      </c>
      <c r="G35" s="95" t="str">
        <f>IF(ISBLANK($E35),"",VLOOKUP($E35,'list for drop down box'!$A$4:$C$500,3,FALSE))</f>
        <v/>
      </c>
      <c r="H35" s="96" t="str">
        <f>IF(ISBLANK($E35),"",VLOOKUP($E35,'list for drop down box'!$A$3:$E$4449,4,FALSE))</f>
        <v/>
      </c>
      <c r="I35" s="97" t="str">
        <f>IF(ISBLANK($E35),"",VLOOKUP($E35,'list for drop down box'!$A$3:$E$4449,5,FALSE))</f>
        <v/>
      </c>
      <c r="J35" s="123" t="str">
        <f>IF(ISBLANK($E35),"",IF(ISBLANK($M35),"",IF($M35="Yes","",IFERROR(VLOOKUP($G$5&amp;$E35,'list for drop down box'!$AC:$AH,4,FALSE),""))))</f>
        <v/>
      </c>
      <c r="K35" s="123" t="str">
        <f>IF(ISBLANK($E35),"",IF(ISBLANK($M35),"",IF($M35="Yes","",IFERROR(VLOOKUP($G$5&amp;$E35,'list for drop down box'!$AC:$AH,6,FALSE),""))))</f>
        <v/>
      </c>
      <c r="L35" s="123" t="str">
        <f>IF(ISBLANK($E35),"",IF(ISBLANK($M35),"",IF($M35="Yes","",IFERROR(VLOOKUP($G$5&amp;$E35,'list for drop down box'!$AC:$AH,5,FALSE),""))))</f>
        <v/>
      </c>
      <c r="M35" s="68"/>
      <c r="N35" s="64"/>
      <c r="O35" s="65"/>
      <c r="P35" s="65"/>
      <c r="Q35" s="65"/>
      <c r="R35" s="66"/>
      <c r="S35" s="122" t="str">
        <f>IF(R35&lt;&gt;0,IF(R35="New Site","",VLOOKUP($G$5&amp;R35,'list for drop down box'!V:AA,5,FALSE)),"")</f>
        <v/>
      </c>
      <c r="T35" s="122" t="str">
        <f>IF(R35&lt;&gt;0,IF(R35="New Site","",VLOOKUP($G$5&amp;R35,'list for drop down box'!V:AA,6,FALSE)),"")</f>
        <v/>
      </c>
      <c r="U35" s="69"/>
      <c r="V35" s="69"/>
      <c r="W35" s="104"/>
      <c r="X35" s="104"/>
      <c r="Y35" s="121" t="str">
        <f t="shared" si="10"/>
        <v/>
      </c>
      <c r="Z35" s="121" t="str">
        <f t="shared" si="11"/>
        <v/>
      </c>
      <c r="AA35" s="93" t="str">
        <f t="shared" si="12"/>
        <v/>
      </c>
      <c r="AB35" s="67"/>
      <c r="AC35" s="32">
        <f t="shared" si="13"/>
        <v>0</v>
      </c>
      <c r="AD35" s="32">
        <f>IF(OR(S35="",T35=""),0,IF(COUNTIF('list for drop down box'!$R$4:$R$89,S35&amp;T35)=1,0,1))</f>
        <v>0</v>
      </c>
      <c r="AE35" s="32">
        <f t="shared" si="14"/>
        <v>0</v>
      </c>
      <c r="AF35" s="62">
        <f>IF(AND(SUM(U$9:U229)&gt;0,SUM(U$9:U229)&lt;1),1,0)</f>
        <v>0</v>
      </c>
    </row>
    <row r="36" spans="1:32" s="14" customFormat="1" x14ac:dyDescent="0.25">
      <c r="A36" s="13" t="str">
        <f t="shared" si="9"/>
        <v>0-28</v>
      </c>
      <c r="B36" s="11">
        <f t="shared" si="1"/>
        <v>28</v>
      </c>
      <c r="C36" s="52">
        <f t="shared" si="2"/>
        <v>0</v>
      </c>
      <c r="D36" s="53">
        <f t="shared" si="3"/>
        <v>0</v>
      </c>
      <c r="E36" s="63"/>
      <c r="F36" s="94" t="str">
        <f>IF(ISBLANK(E36),"",VLOOKUP($E36,'list for drop down box'!$A$4:$B$500,2,FALSE))</f>
        <v/>
      </c>
      <c r="G36" s="95" t="str">
        <f>IF(ISBLANK($E36),"",VLOOKUP($E36,'list for drop down box'!$A$4:$C$500,3,FALSE))</f>
        <v/>
      </c>
      <c r="H36" s="96" t="str">
        <f>IF(ISBLANK($E36),"",VLOOKUP($E36,'list for drop down box'!$A$3:$E$4449,4,FALSE))</f>
        <v/>
      </c>
      <c r="I36" s="97" t="str">
        <f>IF(ISBLANK($E36),"",VLOOKUP($E36,'list for drop down box'!$A$3:$E$4449,5,FALSE))</f>
        <v/>
      </c>
      <c r="J36" s="123" t="str">
        <f>IF(ISBLANK($E36),"",IF(ISBLANK($M36),"",IF($M36="Yes","",IFERROR(VLOOKUP($G$5&amp;$E36,'list for drop down box'!$AC:$AH,4,FALSE),""))))</f>
        <v/>
      </c>
      <c r="K36" s="123" t="str">
        <f>IF(ISBLANK($E36),"",IF(ISBLANK($M36),"",IF($M36="Yes","",IFERROR(VLOOKUP($G$5&amp;$E36,'list for drop down box'!$AC:$AH,6,FALSE),""))))</f>
        <v/>
      </c>
      <c r="L36" s="123" t="str">
        <f>IF(ISBLANK($E36),"",IF(ISBLANK($M36),"",IF($M36="Yes","",IFERROR(VLOOKUP($G$5&amp;$E36,'list for drop down box'!$AC:$AH,5,FALSE),""))))</f>
        <v/>
      </c>
      <c r="M36" s="68"/>
      <c r="N36" s="64"/>
      <c r="O36" s="65"/>
      <c r="P36" s="65"/>
      <c r="Q36" s="65"/>
      <c r="R36" s="66"/>
      <c r="S36" s="122" t="str">
        <f>IF(R36&lt;&gt;0,IF(R36="New Site","",VLOOKUP($G$5&amp;R36,'list for drop down box'!V:AA,5,FALSE)),"")</f>
        <v/>
      </c>
      <c r="T36" s="122" t="str">
        <f>IF(R36&lt;&gt;0,IF(R36="New Site","",VLOOKUP($G$5&amp;R36,'list for drop down box'!V:AA,6,FALSE)),"")</f>
        <v/>
      </c>
      <c r="U36" s="69"/>
      <c r="V36" s="69"/>
      <c r="W36" s="104"/>
      <c r="X36" s="104"/>
      <c r="Y36" s="121" t="str">
        <f t="shared" si="10"/>
        <v/>
      </c>
      <c r="Z36" s="121" t="str">
        <f t="shared" si="11"/>
        <v/>
      </c>
      <c r="AA36" s="93" t="str">
        <f t="shared" si="12"/>
        <v/>
      </c>
      <c r="AB36" s="67"/>
      <c r="AC36" s="32">
        <f t="shared" si="13"/>
        <v>0</v>
      </c>
      <c r="AD36" s="32">
        <f>IF(OR(S36="",T36=""),0,IF(COUNTIF('list for drop down box'!$R$4:$R$89,S36&amp;T36)=1,0,1))</f>
        <v>0</v>
      </c>
      <c r="AE36" s="32">
        <f t="shared" si="14"/>
        <v>0</v>
      </c>
      <c r="AF36" s="62">
        <f>IF(AND(SUM(U$9:U230)&gt;0,SUM(U$9:U230)&lt;1),1,0)</f>
        <v>0</v>
      </c>
    </row>
    <row r="37" spans="1:32" s="14" customFormat="1" x14ac:dyDescent="0.25">
      <c r="A37" s="13" t="str">
        <f t="shared" si="9"/>
        <v>0-29</v>
      </c>
      <c r="B37" s="11">
        <f t="shared" si="1"/>
        <v>29</v>
      </c>
      <c r="C37" s="52">
        <f t="shared" si="2"/>
        <v>0</v>
      </c>
      <c r="D37" s="53">
        <f t="shared" si="3"/>
        <v>0</v>
      </c>
      <c r="E37" s="63"/>
      <c r="F37" s="94" t="str">
        <f>IF(ISBLANK(E37),"",VLOOKUP($E37,'list for drop down box'!$A$4:$B$500,2,FALSE))</f>
        <v/>
      </c>
      <c r="G37" s="95" t="str">
        <f>IF(ISBLANK($E37),"",VLOOKUP($E37,'list for drop down box'!$A$4:$C$500,3,FALSE))</f>
        <v/>
      </c>
      <c r="H37" s="96" t="str">
        <f>IF(ISBLANK($E37),"",VLOOKUP($E37,'list for drop down box'!$A$3:$E$4449,4,FALSE))</f>
        <v/>
      </c>
      <c r="I37" s="97" t="str">
        <f>IF(ISBLANK($E37),"",VLOOKUP($E37,'list for drop down box'!$A$3:$E$4449,5,FALSE))</f>
        <v/>
      </c>
      <c r="J37" s="123" t="str">
        <f>IF(ISBLANK($E37),"",IF(ISBLANK($M37),"",IF($M37="Yes","",IFERROR(VLOOKUP($G$5&amp;$E37,'list for drop down box'!$AC:$AH,4,FALSE),""))))</f>
        <v/>
      </c>
      <c r="K37" s="123" t="str">
        <f>IF(ISBLANK($E37),"",IF(ISBLANK($M37),"",IF($M37="Yes","",IFERROR(VLOOKUP($G$5&amp;$E37,'list for drop down box'!$AC:$AH,6,FALSE),""))))</f>
        <v/>
      </c>
      <c r="L37" s="123" t="str">
        <f>IF(ISBLANK($E37),"",IF(ISBLANK($M37),"",IF($M37="Yes","",IFERROR(VLOOKUP($G$5&amp;$E37,'list for drop down box'!$AC:$AH,5,FALSE),""))))</f>
        <v/>
      </c>
      <c r="M37" s="68"/>
      <c r="N37" s="64"/>
      <c r="O37" s="65"/>
      <c r="P37" s="65"/>
      <c r="Q37" s="65"/>
      <c r="R37" s="66"/>
      <c r="S37" s="122" t="str">
        <f>IF(R37&lt;&gt;0,IF(R37="New Site","",VLOOKUP($G$5&amp;R37,'list for drop down box'!V:AA,5,FALSE)),"")</f>
        <v/>
      </c>
      <c r="T37" s="122" t="str">
        <f>IF(R37&lt;&gt;0,IF(R37="New Site","",VLOOKUP($G$5&amp;R37,'list for drop down box'!V:AA,6,FALSE)),"")</f>
        <v/>
      </c>
      <c r="U37" s="69"/>
      <c r="V37" s="69"/>
      <c r="W37" s="104"/>
      <c r="X37" s="104"/>
      <c r="Y37" s="121" t="str">
        <f t="shared" si="10"/>
        <v/>
      </c>
      <c r="Z37" s="121" t="str">
        <f t="shared" si="11"/>
        <v/>
      </c>
      <c r="AA37" s="93" t="str">
        <f t="shared" si="12"/>
        <v/>
      </c>
      <c r="AB37" s="67"/>
      <c r="AC37" s="32">
        <f t="shared" si="13"/>
        <v>0</v>
      </c>
      <c r="AD37" s="32">
        <f>IF(OR(S37="",T37=""),0,IF(COUNTIF('list for drop down box'!$R$4:$R$89,S37&amp;T37)=1,0,1))</f>
        <v>0</v>
      </c>
      <c r="AE37" s="32">
        <f t="shared" si="14"/>
        <v>0</v>
      </c>
      <c r="AF37" s="62">
        <f>IF(AND(SUM(U$9:U231)&gt;0,SUM(U$9:U231)&lt;1),1,0)</f>
        <v>0</v>
      </c>
    </row>
    <row r="38" spans="1:32" s="14" customFormat="1" x14ac:dyDescent="0.25">
      <c r="A38" s="13" t="str">
        <f t="shared" si="9"/>
        <v>0-30</v>
      </c>
      <c r="B38" s="11">
        <f t="shared" si="1"/>
        <v>30</v>
      </c>
      <c r="C38" s="52">
        <f t="shared" si="2"/>
        <v>0</v>
      </c>
      <c r="D38" s="53">
        <f t="shared" si="3"/>
        <v>0</v>
      </c>
      <c r="E38" s="63"/>
      <c r="F38" s="94" t="str">
        <f>IF(ISBLANK(E38),"",VLOOKUP($E38,'list for drop down box'!$A$4:$B$500,2,FALSE))</f>
        <v/>
      </c>
      <c r="G38" s="95" t="str">
        <f>IF(ISBLANK($E38),"",VLOOKUP($E38,'list for drop down box'!$A$4:$C$500,3,FALSE))</f>
        <v/>
      </c>
      <c r="H38" s="96" t="str">
        <f>IF(ISBLANK($E38),"",VLOOKUP($E38,'list for drop down box'!$A$3:$E$4449,4,FALSE))</f>
        <v/>
      </c>
      <c r="I38" s="97" t="str">
        <f>IF(ISBLANK($E38),"",VLOOKUP($E38,'list for drop down box'!$A$3:$E$4449,5,FALSE))</f>
        <v/>
      </c>
      <c r="J38" s="123" t="str">
        <f>IF(ISBLANK($E38),"",IF(ISBLANK($M38),"",IF($M38="Yes","",IFERROR(VLOOKUP($G$5&amp;$E38,'list for drop down box'!$AC:$AH,4,FALSE),""))))</f>
        <v/>
      </c>
      <c r="K38" s="123" t="str">
        <f>IF(ISBLANK($E38),"",IF(ISBLANK($M38),"",IF($M38="Yes","",IFERROR(VLOOKUP($G$5&amp;$E38,'list for drop down box'!$AC:$AH,6,FALSE),""))))</f>
        <v/>
      </c>
      <c r="L38" s="123" t="str">
        <f>IF(ISBLANK($E38),"",IF(ISBLANK($M38),"",IF($M38="Yes","",IFERROR(VLOOKUP($G$5&amp;$E38,'list for drop down box'!$AC:$AH,5,FALSE),""))))</f>
        <v/>
      </c>
      <c r="M38" s="68"/>
      <c r="N38" s="64"/>
      <c r="O38" s="65"/>
      <c r="P38" s="65"/>
      <c r="Q38" s="65"/>
      <c r="R38" s="66"/>
      <c r="S38" s="122" t="str">
        <f>IF(R38&lt;&gt;0,IF(R38="New Site","",VLOOKUP($G$5&amp;R38,'list for drop down box'!V:AA,5,FALSE)),"")</f>
        <v/>
      </c>
      <c r="T38" s="122" t="str">
        <f>IF(R38&lt;&gt;0,IF(R38="New Site","",VLOOKUP($G$5&amp;R38,'list for drop down box'!V:AA,6,FALSE)),"")</f>
        <v/>
      </c>
      <c r="U38" s="69"/>
      <c r="V38" s="69"/>
      <c r="W38" s="104"/>
      <c r="X38" s="104"/>
      <c r="Y38" s="121" t="str">
        <f t="shared" si="10"/>
        <v/>
      </c>
      <c r="Z38" s="121" t="str">
        <f t="shared" si="11"/>
        <v/>
      </c>
      <c r="AA38" s="93" t="str">
        <f t="shared" si="12"/>
        <v/>
      </c>
      <c r="AB38" s="67"/>
      <c r="AC38" s="32">
        <f t="shared" si="13"/>
        <v>0</v>
      </c>
      <c r="AD38" s="32">
        <f>IF(OR(S38="",T38=""),0,IF(COUNTIF('list for drop down box'!$R$4:$R$89,S38&amp;T38)=1,0,1))</f>
        <v>0</v>
      </c>
      <c r="AE38" s="32">
        <f t="shared" si="14"/>
        <v>0</v>
      </c>
      <c r="AF38" s="62">
        <f>IF(AND(SUM(U$9:U232)&gt;0,SUM(U$9:U232)&lt;1),1,0)</f>
        <v>0</v>
      </c>
    </row>
    <row r="39" spans="1:32" s="14" customFormat="1" x14ac:dyDescent="0.25">
      <c r="A39" s="13" t="str">
        <f t="shared" si="9"/>
        <v>0-31</v>
      </c>
      <c r="B39" s="11">
        <f t="shared" si="1"/>
        <v>31</v>
      </c>
      <c r="C39" s="52">
        <f t="shared" si="2"/>
        <v>0</v>
      </c>
      <c r="D39" s="53">
        <f t="shared" si="3"/>
        <v>0</v>
      </c>
      <c r="E39" s="63"/>
      <c r="F39" s="94" t="str">
        <f>IF(ISBLANK(E39),"",VLOOKUP($E39,'list for drop down box'!$A$4:$B$500,2,FALSE))</f>
        <v/>
      </c>
      <c r="G39" s="95" t="str">
        <f>IF(ISBLANK($E39),"",VLOOKUP($E39,'list for drop down box'!$A$4:$C$500,3,FALSE))</f>
        <v/>
      </c>
      <c r="H39" s="96" t="str">
        <f>IF(ISBLANK($E39),"",VLOOKUP($E39,'list for drop down box'!$A$3:$E$4449,4,FALSE))</f>
        <v/>
      </c>
      <c r="I39" s="97" t="str">
        <f>IF(ISBLANK($E39),"",VLOOKUP($E39,'list for drop down box'!$A$3:$E$4449,5,FALSE))</f>
        <v/>
      </c>
      <c r="J39" s="123" t="str">
        <f>IF(ISBLANK($E39),"",IF(ISBLANK($M39),"",IF($M39="Yes","",IFERROR(VLOOKUP($G$5&amp;$E39,'list for drop down box'!$AC:$AH,4,FALSE),""))))</f>
        <v/>
      </c>
      <c r="K39" s="123" t="str">
        <f>IF(ISBLANK($E39),"",IF(ISBLANK($M39),"",IF($M39="Yes","",IFERROR(VLOOKUP($G$5&amp;$E39,'list for drop down box'!$AC:$AH,6,FALSE),""))))</f>
        <v/>
      </c>
      <c r="L39" s="123" t="str">
        <f>IF(ISBLANK($E39),"",IF(ISBLANK($M39),"",IF($M39="Yes","",IFERROR(VLOOKUP($G$5&amp;$E39,'list for drop down box'!$AC:$AH,5,FALSE),""))))</f>
        <v/>
      </c>
      <c r="M39" s="68"/>
      <c r="N39" s="64"/>
      <c r="O39" s="65"/>
      <c r="P39" s="65"/>
      <c r="Q39" s="65"/>
      <c r="R39" s="66"/>
      <c r="S39" s="122" t="str">
        <f>IF(R39&lt;&gt;0,IF(R39="New Site","",VLOOKUP($G$5&amp;R39,'list for drop down box'!V:AA,5,FALSE)),"")</f>
        <v/>
      </c>
      <c r="T39" s="122" t="str">
        <f>IF(R39&lt;&gt;0,IF(R39="New Site","",VLOOKUP($G$5&amp;R39,'list for drop down box'!V:AA,6,FALSE)),"")</f>
        <v/>
      </c>
      <c r="U39" s="69"/>
      <c r="V39" s="69"/>
      <c r="W39" s="104"/>
      <c r="X39" s="104"/>
      <c r="Y39" s="121" t="str">
        <f t="shared" si="10"/>
        <v/>
      </c>
      <c r="Z39" s="121" t="str">
        <f t="shared" si="11"/>
        <v/>
      </c>
      <c r="AA39" s="93" t="str">
        <f t="shared" si="12"/>
        <v/>
      </c>
      <c r="AB39" s="67"/>
      <c r="AC39" s="32">
        <f t="shared" si="13"/>
        <v>0</v>
      </c>
      <c r="AD39" s="32">
        <f>IF(OR(S39="",T39=""),0,IF(COUNTIF('list for drop down box'!$R$4:$R$89,S39&amp;T39)=1,0,1))</f>
        <v>0</v>
      </c>
      <c r="AE39" s="32">
        <f t="shared" si="14"/>
        <v>0</v>
      </c>
      <c r="AF39" s="62">
        <f>IF(AND(SUM(U$9:U233)&gt;0,SUM(U$9:U233)&lt;1),1,0)</f>
        <v>0</v>
      </c>
    </row>
    <row r="40" spans="1:32" s="14" customFormat="1" x14ac:dyDescent="0.25">
      <c r="A40" s="13" t="str">
        <f t="shared" si="9"/>
        <v>0-32</v>
      </c>
      <c r="B40" s="11">
        <f t="shared" si="1"/>
        <v>32</v>
      </c>
      <c r="C40" s="52">
        <f t="shared" si="2"/>
        <v>0</v>
      </c>
      <c r="D40" s="53">
        <f t="shared" si="3"/>
        <v>0</v>
      </c>
      <c r="E40" s="63"/>
      <c r="F40" s="94" t="str">
        <f>IF(ISBLANK(E40),"",VLOOKUP($E40,'list for drop down box'!$A$4:$B$500,2,FALSE))</f>
        <v/>
      </c>
      <c r="G40" s="95" t="str">
        <f>IF(ISBLANK($E40),"",VLOOKUP($E40,'list for drop down box'!$A$4:$C$500,3,FALSE))</f>
        <v/>
      </c>
      <c r="H40" s="96" t="str">
        <f>IF(ISBLANK($E40),"",VLOOKUP($E40,'list for drop down box'!$A$3:$E$4449,4,FALSE))</f>
        <v/>
      </c>
      <c r="I40" s="97" t="str">
        <f>IF(ISBLANK($E40),"",VLOOKUP($E40,'list for drop down box'!$A$3:$E$4449,5,FALSE))</f>
        <v/>
      </c>
      <c r="J40" s="123" t="str">
        <f>IF(ISBLANK($E40),"",IF(ISBLANK($M40),"",IF($M40="Yes","",IFERROR(VLOOKUP($G$5&amp;$E40,'list for drop down box'!$AC:$AH,4,FALSE),""))))</f>
        <v/>
      </c>
      <c r="K40" s="123" t="str">
        <f>IF(ISBLANK($E40),"",IF(ISBLANK($M40),"",IF($M40="Yes","",IFERROR(VLOOKUP($G$5&amp;$E40,'list for drop down box'!$AC:$AH,6,FALSE),""))))</f>
        <v/>
      </c>
      <c r="L40" s="123" t="str">
        <f>IF(ISBLANK($E40),"",IF(ISBLANK($M40),"",IF($M40="Yes","",IFERROR(VLOOKUP($G$5&amp;$E40,'list for drop down box'!$AC:$AH,5,FALSE),""))))</f>
        <v/>
      </c>
      <c r="M40" s="68"/>
      <c r="N40" s="64"/>
      <c r="O40" s="65"/>
      <c r="P40" s="65"/>
      <c r="Q40" s="65"/>
      <c r="R40" s="66"/>
      <c r="S40" s="122" t="str">
        <f>IF(R40&lt;&gt;0,IF(R40="New Site","",VLOOKUP($G$5&amp;R40,'list for drop down box'!V:AA,5,FALSE)),"")</f>
        <v/>
      </c>
      <c r="T40" s="122" t="str">
        <f>IF(R40&lt;&gt;0,IF(R40="New Site","",VLOOKUP($G$5&amp;R40,'list for drop down box'!V:AA,6,FALSE)),"")</f>
        <v/>
      </c>
      <c r="U40" s="69"/>
      <c r="V40" s="69"/>
      <c r="W40" s="104"/>
      <c r="X40" s="104"/>
      <c r="Y40" s="121" t="str">
        <f t="shared" si="10"/>
        <v/>
      </c>
      <c r="Z40" s="121" t="str">
        <f t="shared" si="11"/>
        <v/>
      </c>
      <c r="AA40" s="93" t="str">
        <f t="shared" si="12"/>
        <v/>
      </c>
      <c r="AB40" s="67"/>
      <c r="AC40" s="32">
        <f t="shared" si="13"/>
        <v>0</v>
      </c>
      <c r="AD40" s="32">
        <f>IF(OR(S40="",T40=""),0,IF(COUNTIF('list for drop down box'!$R$4:$R$89,S40&amp;T40)=1,0,1))</f>
        <v>0</v>
      </c>
      <c r="AE40" s="32">
        <f t="shared" si="14"/>
        <v>0</v>
      </c>
      <c r="AF40" s="62">
        <f>IF(AND(SUM(U$9:U234)&gt;0,SUM(U$9:U234)&lt;1),1,0)</f>
        <v>0</v>
      </c>
    </row>
    <row r="41" spans="1:32" s="14" customFormat="1" x14ac:dyDescent="0.25">
      <c r="A41" s="13" t="str">
        <f t="shared" ref="A41:A72" si="15">D41&amp;"-"&amp;B41</f>
        <v>0-33</v>
      </c>
      <c r="B41" s="11">
        <f t="shared" si="1"/>
        <v>33</v>
      </c>
      <c r="C41" s="52">
        <f t="shared" ref="C41:C72" si="16">$V$3</f>
        <v>0</v>
      </c>
      <c r="D41" s="53">
        <f t="shared" si="3"/>
        <v>0</v>
      </c>
      <c r="E41" s="63"/>
      <c r="F41" s="94" t="str">
        <f>IF(ISBLANK(E41),"",VLOOKUP($E41,'list for drop down box'!$A$4:$B$500,2,FALSE))</f>
        <v/>
      </c>
      <c r="G41" s="95" t="str">
        <f>IF(ISBLANK($E41),"",VLOOKUP($E41,'list for drop down box'!$A$4:$C$500,3,FALSE))</f>
        <v/>
      </c>
      <c r="H41" s="96" t="str">
        <f>IF(ISBLANK($E41),"",VLOOKUP($E41,'list for drop down box'!$A$3:$E$4449,4,FALSE))</f>
        <v/>
      </c>
      <c r="I41" s="97" t="str">
        <f>IF(ISBLANK($E41),"",VLOOKUP($E41,'list for drop down box'!$A$3:$E$4449,5,FALSE))</f>
        <v/>
      </c>
      <c r="J41" s="123" t="str">
        <f>IF(ISBLANK($E41),"",IF(ISBLANK($M41),"",IF($M41="Yes","",IFERROR(VLOOKUP($G$5&amp;$E41,'list for drop down box'!$AC:$AH,4,FALSE),""))))</f>
        <v/>
      </c>
      <c r="K41" s="123" t="str">
        <f>IF(ISBLANK($E41),"",IF(ISBLANK($M41),"",IF($M41="Yes","",IFERROR(VLOOKUP($G$5&amp;$E41,'list for drop down box'!$AC:$AH,6,FALSE),""))))</f>
        <v/>
      </c>
      <c r="L41" s="123" t="str">
        <f>IF(ISBLANK($E41),"",IF(ISBLANK($M41),"",IF($M41="Yes","",IFERROR(VLOOKUP($G$5&amp;$E41,'list for drop down box'!$AC:$AH,5,FALSE),""))))</f>
        <v/>
      </c>
      <c r="M41" s="68"/>
      <c r="N41" s="64"/>
      <c r="O41" s="65"/>
      <c r="P41" s="65"/>
      <c r="Q41" s="65"/>
      <c r="R41" s="66"/>
      <c r="S41" s="122" t="str">
        <f>IF(R41&lt;&gt;0,IF(R41="New Site","",VLOOKUP($G$5&amp;R41,'list for drop down box'!V:AA,5,FALSE)),"")</f>
        <v/>
      </c>
      <c r="T41" s="122" t="str">
        <f>IF(R41&lt;&gt;0,IF(R41="New Site","",VLOOKUP($G$5&amp;R41,'list for drop down box'!V:AA,6,FALSE)),"")</f>
        <v/>
      </c>
      <c r="U41" s="69"/>
      <c r="V41" s="69"/>
      <c r="W41" s="104"/>
      <c r="X41" s="104"/>
      <c r="Y41" s="121" t="str">
        <f t="shared" si="10"/>
        <v/>
      </c>
      <c r="Z41" s="121" t="str">
        <f t="shared" si="11"/>
        <v/>
      </c>
      <c r="AA41" s="93" t="str">
        <f t="shared" si="12"/>
        <v/>
      </c>
      <c r="AB41" s="67"/>
      <c r="AC41" s="32">
        <f t="shared" ref="AC41:AC72" si="17">IF(OR(R41="New Site",ISBLANK(R41)),0,IF(S41=VLOOKUP($G$5&amp;$R41,TLA_Lookup,5,FALSE),0,1))</f>
        <v>0</v>
      </c>
      <c r="AD41" s="32">
        <f>IF(OR(S41="",T41=""),0,IF(COUNTIF('list for drop down box'!$R$4:$R$89,S41&amp;T41)=1,0,1))</f>
        <v>0</v>
      </c>
      <c r="AE41" s="32">
        <f t="shared" ref="AE41:AE72" si="18">IF(ISERR(AVERAGEIFS($W$9:$W$202,$E$9:$E$202,E41)),0,IF(AVERAGEIFS($W$9:$W$202,$E$9:$E$202,E41)&lt;&gt;W41,1,0))</f>
        <v>0</v>
      </c>
      <c r="AF41" s="62">
        <f>IF(AND(SUM(U$9:U235)&gt;0,SUM(U$9:U235)&lt;1),1,0)</f>
        <v>0</v>
      </c>
    </row>
    <row r="42" spans="1:32" s="14" customFormat="1" x14ac:dyDescent="0.25">
      <c r="A42" s="13" t="str">
        <f t="shared" si="15"/>
        <v>0-34</v>
      </c>
      <c r="B42" s="11">
        <f t="shared" si="1"/>
        <v>34</v>
      </c>
      <c r="C42" s="52">
        <f t="shared" si="16"/>
        <v>0</v>
      </c>
      <c r="D42" s="53">
        <f t="shared" si="3"/>
        <v>0</v>
      </c>
      <c r="E42" s="63"/>
      <c r="F42" s="94" t="str">
        <f>IF(ISBLANK(E42),"",VLOOKUP($E42,'list for drop down box'!$A$4:$B$500,2,FALSE))</f>
        <v/>
      </c>
      <c r="G42" s="95" t="str">
        <f>IF(ISBLANK($E42),"",VLOOKUP($E42,'list for drop down box'!$A$4:$C$500,3,FALSE))</f>
        <v/>
      </c>
      <c r="H42" s="96" t="str">
        <f>IF(ISBLANK($E42),"",VLOOKUP($E42,'list for drop down box'!$A$3:$E$4449,4,FALSE))</f>
        <v/>
      </c>
      <c r="I42" s="97" t="str">
        <f>IF(ISBLANK($E42),"",VLOOKUP($E42,'list for drop down box'!$A$3:$E$4449,5,FALSE))</f>
        <v/>
      </c>
      <c r="J42" s="123" t="str">
        <f>IF(ISBLANK($E42),"",IF(ISBLANK($M42),"",IF($M42="Yes","",IFERROR(VLOOKUP($G$5&amp;$E42,'list for drop down box'!$AC:$AH,4,FALSE),""))))</f>
        <v/>
      </c>
      <c r="K42" s="123" t="str">
        <f>IF(ISBLANK($E42),"",IF(ISBLANK($M42),"",IF($M42="Yes","",IFERROR(VLOOKUP($G$5&amp;$E42,'list for drop down box'!$AC:$AH,6,FALSE),""))))</f>
        <v/>
      </c>
      <c r="L42" s="123" t="str">
        <f>IF(ISBLANK($E42),"",IF(ISBLANK($M42),"",IF($M42="Yes","",IFERROR(VLOOKUP($G$5&amp;$E42,'list for drop down box'!$AC:$AH,5,FALSE),""))))</f>
        <v/>
      </c>
      <c r="M42" s="68"/>
      <c r="N42" s="64"/>
      <c r="O42" s="65"/>
      <c r="P42" s="65"/>
      <c r="Q42" s="65"/>
      <c r="R42" s="66"/>
      <c r="S42" s="122" t="str">
        <f>IF(R42&lt;&gt;0,IF(R42="New Site","",VLOOKUP($G$5&amp;R42,'list for drop down box'!V:AA,5,FALSE)),"")</f>
        <v/>
      </c>
      <c r="T42" s="122" t="str">
        <f>IF(R42&lt;&gt;0,IF(R42="New Site","",VLOOKUP($G$5&amp;R42,'list for drop down box'!V:AA,6,FALSE)),"")</f>
        <v/>
      </c>
      <c r="U42" s="69"/>
      <c r="V42" s="69"/>
      <c r="W42" s="104"/>
      <c r="X42" s="104"/>
      <c r="Y42" s="121" t="str">
        <f t="shared" si="10"/>
        <v/>
      </c>
      <c r="Z42" s="121" t="str">
        <f t="shared" si="11"/>
        <v/>
      </c>
      <c r="AA42" s="93" t="str">
        <f t="shared" si="12"/>
        <v/>
      </c>
      <c r="AB42" s="67"/>
      <c r="AC42" s="32">
        <f t="shared" si="17"/>
        <v>0</v>
      </c>
      <c r="AD42" s="32">
        <f>IF(OR(S42="",T42=""),0,IF(COUNTIF('list for drop down box'!$R$4:$R$89,S42&amp;T42)=1,0,1))</f>
        <v>0</v>
      </c>
      <c r="AE42" s="32">
        <f t="shared" si="18"/>
        <v>0</v>
      </c>
      <c r="AF42" s="62">
        <f>IF(AND(SUM(U$9:U236)&gt;0,SUM(U$9:U236)&lt;1),1,0)</f>
        <v>0</v>
      </c>
    </row>
    <row r="43" spans="1:32" s="14" customFormat="1" x14ac:dyDescent="0.25">
      <c r="A43" s="13" t="str">
        <f t="shared" si="15"/>
        <v>0-35</v>
      </c>
      <c r="B43" s="11">
        <f t="shared" si="1"/>
        <v>35</v>
      </c>
      <c r="C43" s="52">
        <f t="shared" si="16"/>
        <v>0</v>
      </c>
      <c r="D43" s="53">
        <f t="shared" si="3"/>
        <v>0</v>
      </c>
      <c r="E43" s="63"/>
      <c r="F43" s="94" t="str">
        <f>IF(ISBLANK(E43),"",VLOOKUP($E43,'list for drop down box'!$A$4:$B$500,2,FALSE))</f>
        <v/>
      </c>
      <c r="G43" s="95" t="str">
        <f>IF(ISBLANK($E43),"",VLOOKUP($E43,'list for drop down box'!$A$4:$C$500,3,FALSE))</f>
        <v/>
      </c>
      <c r="H43" s="96" t="str">
        <f>IF(ISBLANK($E43),"",VLOOKUP($E43,'list for drop down box'!$A$3:$E$4449,4,FALSE))</f>
        <v/>
      </c>
      <c r="I43" s="97" t="str">
        <f>IF(ISBLANK($E43),"",VLOOKUP($E43,'list for drop down box'!$A$3:$E$4449,5,FALSE))</f>
        <v/>
      </c>
      <c r="J43" s="123" t="str">
        <f>IF(ISBLANK($E43),"",IF(ISBLANK($M43),"",IF($M43="Yes","",IFERROR(VLOOKUP($G$5&amp;$E43,'list for drop down box'!$AC:$AH,4,FALSE),""))))</f>
        <v/>
      </c>
      <c r="K43" s="123" t="str">
        <f>IF(ISBLANK($E43),"",IF(ISBLANK($M43),"",IF($M43="Yes","",IFERROR(VLOOKUP($G$5&amp;$E43,'list for drop down box'!$AC:$AH,6,FALSE),""))))</f>
        <v/>
      </c>
      <c r="L43" s="123" t="str">
        <f>IF(ISBLANK($E43),"",IF(ISBLANK($M43),"",IF($M43="Yes","",IFERROR(VLOOKUP($G$5&amp;$E43,'list for drop down box'!$AC:$AH,5,FALSE),""))))</f>
        <v/>
      </c>
      <c r="M43" s="68"/>
      <c r="N43" s="64"/>
      <c r="O43" s="65"/>
      <c r="P43" s="65"/>
      <c r="Q43" s="65"/>
      <c r="R43" s="66"/>
      <c r="S43" s="122" t="str">
        <f>IF(R43&lt;&gt;0,IF(R43="New Site","",VLOOKUP($G$5&amp;R43,'list for drop down box'!V:AA,5,FALSE)),"")</f>
        <v/>
      </c>
      <c r="T43" s="122" t="str">
        <f>IF(R43&lt;&gt;0,IF(R43="New Site","",VLOOKUP($G$5&amp;R43,'list for drop down box'!V:AA,6,FALSE)),"")</f>
        <v/>
      </c>
      <c r="U43" s="69"/>
      <c r="V43" s="69"/>
      <c r="W43" s="104"/>
      <c r="X43" s="104"/>
      <c r="Y43" s="121" t="str">
        <f t="shared" si="10"/>
        <v/>
      </c>
      <c r="Z43" s="121" t="str">
        <f t="shared" si="11"/>
        <v/>
      </c>
      <c r="AA43" s="93" t="str">
        <f t="shared" si="12"/>
        <v/>
      </c>
      <c r="AB43" s="67"/>
      <c r="AC43" s="32">
        <f t="shared" si="17"/>
        <v>0</v>
      </c>
      <c r="AD43" s="32">
        <f>IF(OR(S43="",T43=""),0,IF(COUNTIF('list for drop down box'!$R$4:$R$89,S43&amp;T43)=1,0,1))</f>
        <v>0</v>
      </c>
      <c r="AE43" s="32">
        <f t="shared" si="18"/>
        <v>0</v>
      </c>
      <c r="AF43" s="62">
        <f>IF(AND(SUM(U$9:U237)&gt;0,SUM(U$9:U237)&lt;1),1,0)</f>
        <v>0</v>
      </c>
    </row>
    <row r="44" spans="1:32" s="14" customFormat="1" x14ac:dyDescent="0.25">
      <c r="A44" s="13" t="str">
        <f t="shared" si="15"/>
        <v>0-36</v>
      </c>
      <c r="B44" s="11">
        <f t="shared" si="1"/>
        <v>36</v>
      </c>
      <c r="C44" s="52">
        <f t="shared" si="16"/>
        <v>0</v>
      </c>
      <c r="D44" s="53">
        <f t="shared" si="3"/>
        <v>0</v>
      </c>
      <c r="E44" s="63"/>
      <c r="F44" s="94" t="str">
        <f>IF(ISBLANK(E44),"",VLOOKUP($E44,'list for drop down box'!$A$4:$B$500,2,FALSE))</f>
        <v/>
      </c>
      <c r="G44" s="95" t="str">
        <f>IF(ISBLANK($E44),"",VLOOKUP($E44,'list for drop down box'!$A$4:$C$500,3,FALSE))</f>
        <v/>
      </c>
      <c r="H44" s="96" t="str">
        <f>IF(ISBLANK($E44),"",VLOOKUP($E44,'list for drop down box'!$A$3:$E$4449,4,FALSE))</f>
        <v/>
      </c>
      <c r="I44" s="97" t="str">
        <f>IF(ISBLANK($E44),"",VLOOKUP($E44,'list for drop down box'!$A$3:$E$4449,5,FALSE))</f>
        <v/>
      </c>
      <c r="J44" s="123" t="str">
        <f>IF(ISBLANK($E44),"",IF(ISBLANK($M44),"",IF($M44="Yes","",IFERROR(VLOOKUP($G$5&amp;$E44,'list for drop down box'!$AC:$AH,4,FALSE),""))))</f>
        <v/>
      </c>
      <c r="K44" s="123" t="str">
        <f>IF(ISBLANK($E44),"",IF(ISBLANK($M44),"",IF($M44="Yes","",IFERROR(VLOOKUP($G$5&amp;$E44,'list for drop down box'!$AC:$AH,6,FALSE),""))))</f>
        <v/>
      </c>
      <c r="L44" s="123" t="str">
        <f>IF(ISBLANK($E44),"",IF(ISBLANK($M44),"",IF($M44="Yes","",IFERROR(VLOOKUP($G$5&amp;$E44,'list for drop down box'!$AC:$AH,5,FALSE),""))))</f>
        <v/>
      </c>
      <c r="M44" s="68"/>
      <c r="N44" s="64"/>
      <c r="O44" s="65"/>
      <c r="P44" s="65"/>
      <c r="Q44" s="65"/>
      <c r="R44" s="66"/>
      <c r="S44" s="122" t="str">
        <f>IF(R44&lt;&gt;0,IF(R44="New Site","",VLOOKUP($G$5&amp;R44,'list for drop down box'!V:AA,5,FALSE)),"")</f>
        <v/>
      </c>
      <c r="T44" s="122" t="str">
        <f>IF(R44&lt;&gt;0,IF(R44="New Site","",VLOOKUP($G$5&amp;R44,'list for drop down box'!V:AA,6,FALSE)),"")</f>
        <v/>
      </c>
      <c r="U44" s="69"/>
      <c r="V44" s="69"/>
      <c r="W44" s="104"/>
      <c r="X44" s="104"/>
      <c r="Y44" s="121" t="str">
        <f t="shared" si="10"/>
        <v/>
      </c>
      <c r="Z44" s="121" t="str">
        <f t="shared" si="11"/>
        <v/>
      </c>
      <c r="AA44" s="93" t="str">
        <f t="shared" si="12"/>
        <v/>
      </c>
      <c r="AB44" s="67"/>
      <c r="AC44" s="32">
        <f t="shared" si="17"/>
        <v>0</v>
      </c>
      <c r="AD44" s="32">
        <f>IF(OR(S44="",T44=""),0,IF(COUNTIF('list for drop down box'!$R$4:$R$89,S44&amp;T44)=1,0,1))</f>
        <v>0</v>
      </c>
      <c r="AE44" s="32">
        <f t="shared" si="18"/>
        <v>0</v>
      </c>
      <c r="AF44" s="62">
        <f>IF(AND(SUM(U$9:U238)&gt;0,SUM(U$9:U238)&lt;1),1,0)</f>
        <v>0</v>
      </c>
    </row>
    <row r="45" spans="1:32" s="14" customFormat="1" x14ac:dyDescent="0.25">
      <c r="A45" s="13" t="str">
        <f t="shared" si="15"/>
        <v>0-37</v>
      </c>
      <c r="B45" s="11">
        <f t="shared" si="1"/>
        <v>37</v>
      </c>
      <c r="C45" s="52">
        <f t="shared" si="16"/>
        <v>0</v>
      </c>
      <c r="D45" s="53">
        <f t="shared" si="3"/>
        <v>0</v>
      </c>
      <c r="E45" s="63"/>
      <c r="F45" s="94" t="str">
        <f>IF(ISBLANK(E45),"",VLOOKUP($E45,'list for drop down box'!$A$4:$B$500,2,FALSE))</f>
        <v/>
      </c>
      <c r="G45" s="95" t="str">
        <f>IF(ISBLANK($E45),"",VLOOKUP($E45,'list for drop down box'!$A$4:$C$500,3,FALSE))</f>
        <v/>
      </c>
      <c r="H45" s="96" t="str">
        <f>IF(ISBLANK($E45),"",VLOOKUP($E45,'list for drop down box'!$A$3:$E$4449,4,FALSE))</f>
        <v/>
      </c>
      <c r="I45" s="97" t="str">
        <f>IF(ISBLANK($E45),"",VLOOKUP($E45,'list for drop down box'!$A$3:$E$4449,5,FALSE))</f>
        <v/>
      </c>
      <c r="J45" s="123" t="str">
        <f>IF(ISBLANK($E45),"",IF(ISBLANK($M45),"",IF($M45="Yes","",IFERROR(VLOOKUP($G$5&amp;$E45,'list for drop down box'!$AC:$AH,4,FALSE),""))))</f>
        <v/>
      </c>
      <c r="K45" s="123" t="str">
        <f>IF(ISBLANK($E45),"",IF(ISBLANK($M45),"",IF($M45="Yes","",IFERROR(VLOOKUP($G$5&amp;$E45,'list for drop down box'!$AC:$AH,6,FALSE),""))))</f>
        <v/>
      </c>
      <c r="L45" s="123" t="str">
        <f>IF(ISBLANK($E45),"",IF(ISBLANK($M45),"",IF($M45="Yes","",IFERROR(VLOOKUP($G$5&amp;$E45,'list for drop down box'!$AC:$AH,5,FALSE),""))))</f>
        <v/>
      </c>
      <c r="M45" s="68"/>
      <c r="N45" s="64"/>
      <c r="O45" s="65"/>
      <c r="P45" s="65"/>
      <c r="Q45" s="65"/>
      <c r="R45" s="66"/>
      <c r="S45" s="122" t="str">
        <f>IF(R45&lt;&gt;0,IF(R45="New Site","",VLOOKUP($G$5&amp;R45,'list for drop down box'!V:AA,5,FALSE)),"")</f>
        <v/>
      </c>
      <c r="T45" s="122" t="str">
        <f>IF(R45&lt;&gt;0,IF(R45="New Site","",VLOOKUP($G$5&amp;R45,'list for drop down box'!V:AA,6,FALSE)),"")</f>
        <v/>
      </c>
      <c r="U45" s="69"/>
      <c r="V45" s="69"/>
      <c r="W45" s="104"/>
      <c r="X45" s="104"/>
      <c r="Y45" s="121" t="str">
        <f t="shared" si="10"/>
        <v/>
      </c>
      <c r="Z45" s="121" t="str">
        <f t="shared" si="11"/>
        <v/>
      </c>
      <c r="AA45" s="93" t="str">
        <f t="shared" si="12"/>
        <v/>
      </c>
      <c r="AB45" s="67"/>
      <c r="AC45" s="32">
        <f t="shared" si="17"/>
        <v>0</v>
      </c>
      <c r="AD45" s="32">
        <f>IF(OR(S45="",T45=""),0,IF(COUNTIF('list for drop down box'!$R$4:$R$89,S45&amp;T45)=1,0,1))</f>
        <v>0</v>
      </c>
      <c r="AE45" s="32">
        <f t="shared" si="18"/>
        <v>0</v>
      </c>
      <c r="AF45" s="62">
        <f>IF(AND(SUM(U$9:U239)&gt;0,SUM(U$9:U239)&lt;1),1,0)</f>
        <v>0</v>
      </c>
    </row>
    <row r="46" spans="1:32" s="14" customFormat="1" x14ac:dyDescent="0.25">
      <c r="A46" s="13" t="str">
        <f t="shared" si="15"/>
        <v>0-38</v>
      </c>
      <c r="B46" s="11">
        <f t="shared" si="1"/>
        <v>38</v>
      </c>
      <c r="C46" s="52">
        <f t="shared" si="16"/>
        <v>0</v>
      </c>
      <c r="D46" s="53">
        <f t="shared" si="3"/>
        <v>0</v>
      </c>
      <c r="E46" s="63"/>
      <c r="F46" s="94" t="str">
        <f>IF(ISBLANK(E46),"",VLOOKUP($E46,'list for drop down box'!$A$4:$B$500,2,FALSE))</f>
        <v/>
      </c>
      <c r="G46" s="95" t="str">
        <f>IF(ISBLANK($E46),"",VLOOKUP($E46,'list for drop down box'!$A$4:$C$500,3,FALSE))</f>
        <v/>
      </c>
      <c r="H46" s="96" t="str">
        <f>IF(ISBLANK($E46),"",VLOOKUP($E46,'list for drop down box'!$A$3:$E$4449,4,FALSE))</f>
        <v/>
      </c>
      <c r="I46" s="97" t="str">
        <f>IF(ISBLANK($E46),"",VLOOKUP($E46,'list for drop down box'!$A$3:$E$4449,5,FALSE))</f>
        <v/>
      </c>
      <c r="J46" s="123" t="str">
        <f>IF(ISBLANK($E46),"",IF(ISBLANK($M46),"",IF($M46="Yes","",IFERROR(VLOOKUP($G$5&amp;$E46,'list for drop down box'!$AC:$AH,4,FALSE),""))))</f>
        <v/>
      </c>
      <c r="K46" s="123" t="str">
        <f>IF(ISBLANK($E46),"",IF(ISBLANK($M46),"",IF($M46="Yes","",IFERROR(VLOOKUP($G$5&amp;$E46,'list for drop down box'!$AC:$AH,6,FALSE),""))))</f>
        <v/>
      </c>
      <c r="L46" s="123" t="str">
        <f>IF(ISBLANK($E46),"",IF(ISBLANK($M46),"",IF($M46="Yes","",IFERROR(VLOOKUP($G$5&amp;$E46,'list for drop down box'!$AC:$AH,5,FALSE),""))))</f>
        <v/>
      </c>
      <c r="M46" s="68"/>
      <c r="N46" s="64"/>
      <c r="O46" s="65"/>
      <c r="P46" s="65"/>
      <c r="Q46" s="65"/>
      <c r="R46" s="66"/>
      <c r="S46" s="122" t="str">
        <f>IF(R46&lt;&gt;0,IF(R46="New Site","",VLOOKUP($G$5&amp;R46,'list for drop down box'!V:AA,5,FALSE)),"")</f>
        <v/>
      </c>
      <c r="T46" s="122" t="str">
        <f>IF(R46&lt;&gt;0,IF(R46="New Site","",VLOOKUP($G$5&amp;R46,'list for drop down box'!V:AA,6,FALSE)),"")</f>
        <v/>
      </c>
      <c r="U46" s="69"/>
      <c r="V46" s="69"/>
      <c r="W46" s="104"/>
      <c r="X46" s="104"/>
      <c r="Y46" s="121" t="str">
        <f t="shared" si="10"/>
        <v/>
      </c>
      <c r="Z46" s="121" t="str">
        <f t="shared" si="11"/>
        <v/>
      </c>
      <c r="AA46" s="93" t="str">
        <f t="shared" si="12"/>
        <v/>
      </c>
      <c r="AB46" s="67"/>
      <c r="AC46" s="32">
        <f t="shared" si="17"/>
        <v>0</v>
      </c>
      <c r="AD46" s="32">
        <f>IF(OR(S46="",T46=""),0,IF(COUNTIF('list for drop down box'!$R$4:$R$89,S46&amp;T46)=1,0,1))</f>
        <v>0</v>
      </c>
      <c r="AE46" s="32">
        <f t="shared" si="18"/>
        <v>0</v>
      </c>
      <c r="AF46" s="62">
        <f>IF(AND(SUM(U$9:U240)&gt;0,SUM(U$9:U240)&lt;1),1,0)</f>
        <v>0</v>
      </c>
    </row>
    <row r="47" spans="1:32" s="14" customFormat="1" x14ac:dyDescent="0.25">
      <c r="A47" s="13" t="str">
        <f t="shared" si="15"/>
        <v>0-39</v>
      </c>
      <c r="B47" s="11">
        <f t="shared" si="1"/>
        <v>39</v>
      </c>
      <c r="C47" s="52">
        <f t="shared" si="16"/>
        <v>0</v>
      </c>
      <c r="D47" s="53">
        <f t="shared" si="3"/>
        <v>0</v>
      </c>
      <c r="E47" s="63"/>
      <c r="F47" s="94" t="str">
        <f>IF(ISBLANK(E47),"",VLOOKUP($E47,'list for drop down box'!$A$4:$B$500,2,FALSE))</f>
        <v/>
      </c>
      <c r="G47" s="95" t="str">
        <f>IF(ISBLANK($E47),"",VLOOKUP($E47,'list for drop down box'!$A$4:$C$500,3,FALSE))</f>
        <v/>
      </c>
      <c r="H47" s="96" t="str">
        <f>IF(ISBLANK($E47),"",VLOOKUP($E47,'list for drop down box'!$A$3:$E$4449,4,FALSE))</f>
        <v/>
      </c>
      <c r="I47" s="97" t="str">
        <f>IF(ISBLANK($E47),"",VLOOKUP($E47,'list for drop down box'!$A$3:$E$4449,5,FALSE))</f>
        <v/>
      </c>
      <c r="J47" s="123" t="str">
        <f>IF(ISBLANK($E47),"",IF(ISBLANK($M47),"",IF($M47="Yes","",IFERROR(VLOOKUP($G$5&amp;$E47,'list for drop down box'!$AC:$AH,4,FALSE),""))))</f>
        <v/>
      </c>
      <c r="K47" s="123" t="str">
        <f>IF(ISBLANK($E47),"",IF(ISBLANK($M47),"",IF($M47="Yes","",IFERROR(VLOOKUP($G$5&amp;$E47,'list for drop down box'!$AC:$AH,6,FALSE),""))))</f>
        <v/>
      </c>
      <c r="L47" s="123" t="str">
        <f>IF(ISBLANK($E47),"",IF(ISBLANK($M47),"",IF($M47="Yes","",IFERROR(VLOOKUP($G$5&amp;$E47,'list for drop down box'!$AC:$AH,5,FALSE),""))))</f>
        <v/>
      </c>
      <c r="M47" s="68"/>
      <c r="N47" s="64"/>
      <c r="O47" s="65"/>
      <c r="P47" s="65"/>
      <c r="Q47" s="65"/>
      <c r="R47" s="66"/>
      <c r="S47" s="122" t="str">
        <f>IF(R47&lt;&gt;0,IF(R47="New Site","",VLOOKUP($G$5&amp;R47,'list for drop down box'!V:AA,5,FALSE)),"")</f>
        <v/>
      </c>
      <c r="T47" s="122" t="str">
        <f>IF(R47&lt;&gt;0,IF(R47="New Site","",VLOOKUP($G$5&amp;R47,'list for drop down box'!V:AA,6,FALSE)),"")</f>
        <v/>
      </c>
      <c r="U47" s="69"/>
      <c r="V47" s="69"/>
      <c r="W47" s="104"/>
      <c r="X47" s="104"/>
      <c r="Y47" s="121" t="str">
        <f t="shared" si="10"/>
        <v/>
      </c>
      <c r="Z47" s="121" t="str">
        <f t="shared" si="11"/>
        <v/>
      </c>
      <c r="AA47" s="93" t="str">
        <f t="shared" si="12"/>
        <v/>
      </c>
      <c r="AB47" s="67"/>
      <c r="AC47" s="32">
        <f t="shared" si="17"/>
        <v>0</v>
      </c>
      <c r="AD47" s="32">
        <f>IF(OR(S47="",T47=""),0,IF(COUNTIF('list for drop down box'!$R$4:$R$89,S47&amp;T47)=1,0,1))</f>
        <v>0</v>
      </c>
      <c r="AE47" s="32">
        <f t="shared" si="18"/>
        <v>0</v>
      </c>
      <c r="AF47" s="62">
        <f>IF(AND(SUM(U$9:U241)&gt;0,SUM(U$9:U241)&lt;1),1,0)</f>
        <v>0</v>
      </c>
    </row>
    <row r="48" spans="1:32" s="14" customFormat="1" x14ac:dyDescent="0.25">
      <c r="A48" s="13" t="str">
        <f t="shared" si="15"/>
        <v>0-40</v>
      </c>
      <c r="B48" s="11">
        <f t="shared" si="1"/>
        <v>40</v>
      </c>
      <c r="C48" s="52">
        <f t="shared" si="16"/>
        <v>0</v>
      </c>
      <c r="D48" s="53">
        <f t="shared" si="3"/>
        <v>0</v>
      </c>
      <c r="E48" s="63"/>
      <c r="F48" s="94" t="str">
        <f>IF(ISBLANK(E48),"",VLOOKUP($E48,'list for drop down box'!$A$4:$B$500,2,FALSE))</f>
        <v/>
      </c>
      <c r="G48" s="95" t="str">
        <f>IF(ISBLANK($E48),"",VLOOKUP($E48,'list for drop down box'!$A$4:$C$500,3,FALSE))</f>
        <v/>
      </c>
      <c r="H48" s="96" t="str">
        <f>IF(ISBLANK($E48),"",VLOOKUP($E48,'list for drop down box'!$A$3:$E$4449,4,FALSE))</f>
        <v/>
      </c>
      <c r="I48" s="97" t="str">
        <f>IF(ISBLANK($E48),"",VLOOKUP($E48,'list for drop down box'!$A$3:$E$4449,5,FALSE))</f>
        <v/>
      </c>
      <c r="J48" s="123" t="str">
        <f>IF(ISBLANK($E48),"",IF(ISBLANK($M48),"",IF($M48="Yes","",IFERROR(VLOOKUP($G$5&amp;$E48,'list for drop down box'!$AC:$AH,4,FALSE),""))))</f>
        <v/>
      </c>
      <c r="K48" s="123" t="str">
        <f>IF(ISBLANK($E48),"",IF(ISBLANK($M48),"",IF($M48="Yes","",IFERROR(VLOOKUP($G$5&amp;$E48,'list for drop down box'!$AC:$AH,6,FALSE),""))))</f>
        <v/>
      </c>
      <c r="L48" s="123" t="str">
        <f>IF(ISBLANK($E48),"",IF(ISBLANK($M48),"",IF($M48="Yes","",IFERROR(VLOOKUP($G$5&amp;$E48,'list for drop down box'!$AC:$AH,5,FALSE),""))))</f>
        <v/>
      </c>
      <c r="M48" s="68"/>
      <c r="N48" s="64"/>
      <c r="O48" s="65"/>
      <c r="P48" s="65"/>
      <c r="Q48" s="65"/>
      <c r="R48" s="66"/>
      <c r="S48" s="122" t="str">
        <f>IF(R48&lt;&gt;0,IF(R48="New Site","",VLOOKUP($G$5&amp;R48,'list for drop down box'!V:AA,5,FALSE)),"")</f>
        <v/>
      </c>
      <c r="T48" s="122" t="str">
        <f>IF(R48&lt;&gt;0,IF(R48="New Site","",VLOOKUP($G$5&amp;R48,'list for drop down box'!V:AA,6,FALSE)),"")</f>
        <v/>
      </c>
      <c r="U48" s="69"/>
      <c r="V48" s="69"/>
      <c r="W48" s="104"/>
      <c r="X48" s="104"/>
      <c r="Y48" s="121" t="str">
        <f t="shared" si="10"/>
        <v/>
      </c>
      <c r="Z48" s="121" t="str">
        <f t="shared" si="11"/>
        <v/>
      </c>
      <c r="AA48" s="93" t="str">
        <f t="shared" si="12"/>
        <v/>
      </c>
      <c r="AB48" s="67"/>
      <c r="AC48" s="32">
        <f t="shared" si="17"/>
        <v>0</v>
      </c>
      <c r="AD48" s="32">
        <f>IF(OR(S48="",T48=""),0,IF(COUNTIF('list for drop down box'!$R$4:$R$89,S48&amp;T48)=1,0,1))</f>
        <v>0</v>
      </c>
      <c r="AE48" s="32">
        <f t="shared" si="18"/>
        <v>0</v>
      </c>
      <c r="AF48" s="62">
        <f>IF(AND(SUM(U$9:U242)&gt;0,SUM(U$9:U242)&lt;1),1,0)</f>
        <v>0</v>
      </c>
    </row>
    <row r="49" spans="1:32" s="14" customFormat="1" x14ac:dyDescent="0.25">
      <c r="A49" s="13" t="str">
        <f t="shared" si="15"/>
        <v>0-41</v>
      </c>
      <c r="B49" s="11">
        <f t="shared" si="1"/>
        <v>41</v>
      </c>
      <c r="C49" s="52">
        <f t="shared" si="16"/>
        <v>0</v>
      </c>
      <c r="D49" s="53">
        <f t="shared" si="3"/>
        <v>0</v>
      </c>
      <c r="E49" s="63"/>
      <c r="F49" s="94" t="str">
        <f>IF(ISBLANK(E49),"",VLOOKUP($E49,'list for drop down box'!$A$4:$B$500,2,FALSE))</f>
        <v/>
      </c>
      <c r="G49" s="95" t="str">
        <f>IF(ISBLANK($E49),"",VLOOKUP($E49,'list for drop down box'!$A$4:$C$500,3,FALSE))</f>
        <v/>
      </c>
      <c r="H49" s="96" t="str">
        <f>IF(ISBLANK($E49),"",VLOOKUP($E49,'list for drop down box'!$A$3:$E$4449,4,FALSE))</f>
        <v/>
      </c>
      <c r="I49" s="97" t="str">
        <f>IF(ISBLANK($E49),"",VLOOKUP($E49,'list for drop down box'!$A$3:$E$4449,5,FALSE))</f>
        <v/>
      </c>
      <c r="J49" s="123" t="str">
        <f>IF(ISBLANK($E49),"",IF(ISBLANK($M49),"",IF($M49="Yes","",IFERROR(VLOOKUP($G$5&amp;$E49,'list for drop down box'!$AC:$AH,4,FALSE),""))))</f>
        <v/>
      </c>
      <c r="K49" s="123" t="str">
        <f>IF(ISBLANK($E49),"",IF(ISBLANK($M49),"",IF($M49="Yes","",IFERROR(VLOOKUP($G$5&amp;$E49,'list for drop down box'!$AC:$AH,6,FALSE),""))))</f>
        <v/>
      </c>
      <c r="L49" s="123" t="str">
        <f>IF(ISBLANK($E49),"",IF(ISBLANK($M49),"",IF($M49="Yes","",IFERROR(VLOOKUP($G$5&amp;$E49,'list for drop down box'!$AC:$AH,5,FALSE),""))))</f>
        <v/>
      </c>
      <c r="M49" s="68"/>
      <c r="N49" s="64"/>
      <c r="O49" s="65"/>
      <c r="P49" s="65"/>
      <c r="Q49" s="65"/>
      <c r="R49" s="66"/>
      <c r="S49" s="122" t="str">
        <f>IF(R49&lt;&gt;0,IF(R49="New Site","",VLOOKUP($G$5&amp;R49,'list for drop down box'!V:AA,5,FALSE)),"")</f>
        <v/>
      </c>
      <c r="T49" s="122" t="str">
        <f>IF(R49&lt;&gt;0,IF(R49="New Site","",VLOOKUP($G$5&amp;R49,'list for drop down box'!V:AA,6,FALSE)),"")</f>
        <v/>
      </c>
      <c r="U49" s="69"/>
      <c r="V49" s="69"/>
      <c r="W49" s="104"/>
      <c r="X49" s="104"/>
      <c r="Y49" s="121" t="str">
        <f t="shared" si="10"/>
        <v/>
      </c>
      <c r="Z49" s="121" t="str">
        <f t="shared" si="11"/>
        <v/>
      </c>
      <c r="AA49" s="93" t="str">
        <f t="shared" si="12"/>
        <v/>
      </c>
      <c r="AB49" s="67"/>
      <c r="AC49" s="32">
        <f t="shared" si="17"/>
        <v>0</v>
      </c>
      <c r="AD49" s="32">
        <f>IF(OR(S49="",T49=""),0,IF(COUNTIF('list for drop down box'!$R$4:$R$89,S49&amp;T49)=1,0,1))</f>
        <v>0</v>
      </c>
      <c r="AE49" s="32">
        <f t="shared" si="18"/>
        <v>0</v>
      </c>
      <c r="AF49" s="62">
        <f>IF(AND(SUM(U$9:U243)&gt;0,SUM(U$9:U243)&lt;1),1,0)</f>
        <v>0</v>
      </c>
    </row>
    <row r="50" spans="1:32" s="14" customFormat="1" x14ac:dyDescent="0.25">
      <c r="A50" s="13" t="str">
        <f t="shared" si="15"/>
        <v>0-42</v>
      </c>
      <c r="B50" s="11">
        <f t="shared" si="1"/>
        <v>42</v>
      </c>
      <c r="C50" s="52">
        <f t="shared" si="16"/>
        <v>0</v>
      </c>
      <c r="D50" s="53">
        <f t="shared" si="3"/>
        <v>0</v>
      </c>
      <c r="E50" s="63"/>
      <c r="F50" s="94" t="str">
        <f>IF(ISBLANK(E50),"",VLOOKUP($E50,'list for drop down box'!$A$4:$B$500,2,FALSE))</f>
        <v/>
      </c>
      <c r="G50" s="95" t="str">
        <f>IF(ISBLANK($E50),"",VLOOKUP($E50,'list for drop down box'!$A$4:$C$500,3,FALSE))</f>
        <v/>
      </c>
      <c r="H50" s="96" t="str">
        <f>IF(ISBLANK($E50),"",VLOOKUP($E50,'list for drop down box'!$A$3:$E$4449,4,FALSE))</f>
        <v/>
      </c>
      <c r="I50" s="97" t="str">
        <f>IF(ISBLANK($E50),"",VLOOKUP($E50,'list for drop down box'!$A$3:$E$4449,5,FALSE))</f>
        <v/>
      </c>
      <c r="J50" s="123" t="str">
        <f>IF(ISBLANK($E50),"",IF(ISBLANK($M50),"",IF($M50="Yes","",IFERROR(VLOOKUP($G$5&amp;$E50,'list for drop down box'!$AC:$AH,4,FALSE),""))))</f>
        <v/>
      </c>
      <c r="K50" s="123" t="str">
        <f>IF(ISBLANK($E50),"",IF(ISBLANK($M50),"",IF($M50="Yes","",IFERROR(VLOOKUP($G$5&amp;$E50,'list for drop down box'!$AC:$AH,6,FALSE),""))))</f>
        <v/>
      </c>
      <c r="L50" s="123" t="str">
        <f>IF(ISBLANK($E50),"",IF(ISBLANK($M50),"",IF($M50="Yes","",IFERROR(VLOOKUP($G$5&amp;$E50,'list for drop down box'!$AC:$AH,5,FALSE),""))))</f>
        <v/>
      </c>
      <c r="M50" s="68"/>
      <c r="N50" s="64"/>
      <c r="O50" s="65"/>
      <c r="P50" s="65"/>
      <c r="Q50" s="65"/>
      <c r="R50" s="66"/>
      <c r="S50" s="122" t="str">
        <f>IF(R50&lt;&gt;0,IF(R50="New Site","",VLOOKUP($G$5&amp;R50,'list for drop down box'!V:AA,5,FALSE)),"")</f>
        <v/>
      </c>
      <c r="T50" s="122" t="str">
        <f>IF(R50&lt;&gt;0,IF(R50="New Site","",VLOOKUP($G$5&amp;R50,'list for drop down box'!V:AA,6,FALSE)),"")</f>
        <v/>
      </c>
      <c r="U50" s="69"/>
      <c r="V50" s="69"/>
      <c r="W50" s="104"/>
      <c r="X50" s="104"/>
      <c r="Y50" s="121" t="str">
        <f t="shared" si="10"/>
        <v/>
      </c>
      <c r="Z50" s="121" t="str">
        <f t="shared" si="11"/>
        <v/>
      </c>
      <c r="AA50" s="93" t="str">
        <f t="shared" si="12"/>
        <v/>
      </c>
      <c r="AB50" s="67"/>
      <c r="AC50" s="32">
        <f t="shared" si="17"/>
        <v>0</v>
      </c>
      <c r="AD50" s="32">
        <f>IF(OR(S50="",T50=""),0,IF(COUNTIF('list for drop down box'!$R$4:$R$89,S50&amp;T50)=1,0,1))</f>
        <v>0</v>
      </c>
      <c r="AE50" s="32">
        <f t="shared" si="18"/>
        <v>0</v>
      </c>
      <c r="AF50" s="62">
        <f>IF(AND(SUM(U$9:U244)&gt;0,SUM(U$9:U244)&lt;1),1,0)</f>
        <v>0</v>
      </c>
    </row>
    <row r="51" spans="1:32" s="14" customFormat="1" x14ac:dyDescent="0.25">
      <c r="A51" s="13" t="str">
        <f t="shared" si="15"/>
        <v>0-43</v>
      </c>
      <c r="B51" s="11">
        <f t="shared" si="1"/>
        <v>43</v>
      </c>
      <c r="C51" s="52">
        <f t="shared" si="16"/>
        <v>0</v>
      </c>
      <c r="D51" s="53">
        <f t="shared" si="3"/>
        <v>0</v>
      </c>
      <c r="E51" s="63"/>
      <c r="F51" s="94" t="str">
        <f>IF(ISBLANK(E51),"",VLOOKUP($E51,'list for drop down box'!$A$4:$B$500,2,FALSE))</f>
        <v/>
      </c>
      <c r="G51" s="95" t="str">
        <f>IF(ISBLANK($E51),"",VLOOKUP($E51,'list for drop down box'!$A$4:$C$500,3,FALSE))</f>
        <v/>
      </c>
      <c r="H51" s="96" t="str">
        <f>IF(ISBLANK($E51),"",VLOOKUP($E51,'list for drop down box'!$A$3:$E$4449,4,FALSE))</f>
        <v/>
      </c>
      <c r="I51" s="97" t="str">
        <f>IF(ISBLANK($E51),"",VLOOKUP($E51,'list for drop down box'!$A$3:$E$4449,5,FALSE))</f>
        <v/>
      </c>
      <c r="J51" s="123" t="str">
        <f>IF(ISBLANK($E51),"",IF(ISBLANK($M51),"",IF($M51="Yes","",IFERROR(VLOOKUP($G$5&amp;$E51,'list for drop down box'!$AC:$AH,4,FALSE),""))))</f>
        <v/>
      </c>
      <c r="K51" s="123" t="str">
        <f>IF(ISBLANK($E51),"",IF(ISBLANK($M51),"",IF($M51="Yes","",IFERROR(VLOOKUP($G$5&amp;$E51,'list for drop down box'!$AC:$AH,6,FALSE),""))))</f>
        <v/>
      </c>
      <c r="L51" s="123" t="str">
        <f>IF(ISBLANK($E51),"",IF(ISBLANK($M51),"",IF($M51="Yes","",IFERROR(VLOOKUP($G$5&amp;$E51,'list for drop down box'!$AC:$AH,5,FALSE),""))))</f>
        <v/>
      </c>
      <c r="M51" s="68"/>
      <c r="N51" s="64"/>
      <c r="O51" s="65"/>
      <c r="P51" s="65"/>
      <c r="Q51" s="65"/>
      <c r="R51" s="66"/>
      <c r="S51" s="122" t="str">
        <f>IF(R51&lt;&gt;0,IF(R51="New Site","",VLOOKUP($G$5&amp;R51,'list for drop down box'!V:AA,5,FALSE)),"")</f>
        <v/>
      </c>
      <c r="T51" s="122" t="str">
        <f>IF(R51&lt;&gt;0,IF(R51="New Site","",VLOOKUP($G$5&amp;R51,'list for drop down box'!V:AA,6,FALSE)),"")</f>
        <v/>
      </c>
      <c r="U51" s="69"/>
      <c r="V51" s="69"/>
      <c r="W51" s="104"/>
      <c r="X51" s="104"/>
      <c r="Y51" s="121" t="str">
        <f t="shared" si="10"/>
        <v/>
      </c>
      <c r="Z51" s="121" t="str">
        <f t="shared" si="11"/>
        <v/>
      </c>
      <c r="AA51" s="93" t="str">
        <f t="shared" si="12"/>
        <v/>
      </c>
      <c r="AB51" s="67"/>
      <c r="AC51" s="32">
        <f t="shared" si="17"/>
        <v>0</v>
      </c>
      <c r="AD51" s="32">
        <f>IF(OR(S51="",T51=""),0,IF(COUNTIF('list for drop down box'!$R$4:$R$89,S51&amp;T51)=1,0,1))</f>
        <v>0</v>
      </c>
      <c r="AE51" s="32">
        <f t="shared" si="18"/>
        <v>0</v>
      </c>
      <c r="AF51" s="62">
        <f>IF(AND(SUM(U$9:U245)&gt;0,SUM(U$9:U245)&lt;1),1,0)</f>
        <v>0</v>
      </c>
    </row>
    <row r="52" spans="1:32" s="14" customFormat="1" x14ac:dyDescent="0.25">
      <c r="A52" s="13" t="str">
        <f t="shared" si="15"/>
        <v>0-44</v>
      </c>
      <c r="B52" s="11">
        <f t="shared" si="1"/>
        <v>44</v>
      </c>
      <c r="C52" s="52">
        <f t="shared" si="16"/>
        <v>0</v>
      </c>
      <c r="D52" s="53">
        <f t="shared" si="3"/>
        <v>0</v>
      </c>
      <c r="E52" s="63"/>
      <c r="F52" s="94" t="str">
        <f>IF(ISBLANK(E52),"",VLOOKUP($E52,'list for drop down box'!$A$4:$B$500,2,FALSE))</f>
        <v/>
      </c>
      <c r="G52" s="95" t="str">
        <f>IF(ISBLANK($E52),"",VLOOKUP($E52,'list for drop down box'!$A$4:$C$500,3,FALSE))</f>
        <v/>
      </c>
      <c r="H52" s="96" t="str">
        <f>IF(ISBLANK($E52),"",VLOOKUP($E52,'list for drop down box'!$A$3:$E$4449,4,FALSE))</f>
        <v/>
      </c>
      <c r="I52" s="97" t="str">
        <f>IF(ISBLANK($E52),"",VLOOKUP($E52,'list for drop down box'!$A$3:$E$4449,5,FALSE))</f>
        <v/>
      </c>
      <c r="J52" s="123" t="str">
        <f>IF(ISBLANK($E52),"",IF(ISBLANK($M52),"",IF($M52="Yes","",IFERROR(VLOOKUP($G$5&amp;$E52,'list for drop down box'!$AC:$AH,4,FALSE),""))))</f>
        <v/>
      </c>
      <c r="K52" s="123" t="str">
        <f>IF(ISBLANK($E52),"",IF(ISBLANK($M52),"",IF($M52="Yes","",IFERROR(VLOOKUP($G$5&amp;$E52,'list for drop down box'!$AC:$AH,6,FALSE),""))))</f>
        <v/>
      </c>
      <c r="L52" s="123" t="str">
        <f>IF(ISBLANK($E52),"",IF(ISBLANK($M52),"",IF($M52="Yes","",IFERROR(VLOOKUP($G$5&amp;$E52,'list for drop down box'!$AC:$AH,5,FALSE),""))))</f>
        <v/>
      </c>
      <c r="M52" s="68"/>
      <c r="N52" s="64"/>
      <c r="O52" s="65"/>
      <c r="P52" s="65"/>
      <c r="Q52" s="65"/>
      <c r="R52" s="66"/>
      <c r="S52" s="122" t="str">
        <f>IF(R52&lt;&gt;0,IF(R52="New Site","",VLOOKUP($G$5&amp;R52,'list for drop down box'!V:AA,5,FALSE)),"")</f>
        <v/>
      </c>
      <c r="T52" s="122" t="str">
        <f>IF(R52&lt;&gt;0,IF(R52="New Site","",VLOOKUP($G$5&amp;R52,'list for drop down box'!V:AA,6,FALSE)),"")</f>
        <v/>
      </c>
      <c r="U52" s="69"/>
      <c r="V52" s="69"/>
      <c r="W52" s="104"/>
      <c r="X52" s="104"/>
      <c r="Y52" s="121" t="str">
        <f t="shared" si="10"/>
        <v/>
      </c>
      <c r="Z52" s="121" t="str">
        <f t="shared" si="11"/>
        <v/>
      </c>
      <c r="AA52" s="93" t="str">
        <f t="shared" si="12"/>
        <v/>
      </c>
      <c r="AB52" s="67"/>
      <c r="AC52" s="32">
        <f t="shared" si="17"/>
        <v>0</v>
      </c>
      <c r="AD52" s="32">
        <f>IF(OR(S52="",T52=""),0,IF(COUNTIF('list for drop down box'!$R$4:$R$89,S52&amp;T52)=1,0,1))</f>
        <v>0</v>
      </c>
      <c r="AE52" s="32">
        <f t="shared" si="18"/>
        <v>0</v>
      </c>
      <c r="AF52" s="62">
        <f>IF(AND(SUM(U$9:U246)&gt;0,SUM(U$9:U246)&lt;1),1,0)</f>
        <v>0</v>
      </c>
    </row>
    <row r="53" spans="1:32" s="14" customFormat="1" x14ac:dyDescent="0.25">
      <c r="A53" s="13" t="str">
        <f t="shared" si="15"/>
        <v>0-45</v>
      </c>
      <c r="B53" s="11">
        <f t="shared" si="1"/>
        <v>45</v>
      </c>
      <c r="C53" s="52">
        <f t="shared" si="16"/>
        <v>0</v>
      </c>
      <c r="D53" s="53">
        <f t="shared" si="3"/>
        <v>0</v>
      </c>
      <c r="E53" s="63"/>
      <c r="F53" s="94" t="str">
        <f>IF(ISBLANK(E53),"",VLOOKUP($E53,'list for drop down box'!$A$4:$B$500,2,FALSE))</f>
        <v/>
      </c>
      <c r="G53" s="95" t="str">
        <f>IF(ISBLANK($E53),"",VLOOKUP($E53,'list for drop down box'!$A$4:$C$500,3,FALSE))</f>
        <v/>
      </c>
      <c r="H53" s="96" t="str">
        <f>IF(ISBLANK($E53),"",VLOOKUP($E53,'list for drop down box'!$A$3:$E$4449,4,FALSE))</f>
        <v/>
      </c>
      <c r="I53" s="97" t="str">
        <f>IF(ISBLANK($E53),"",VLOOKUP($E53,'list for drop down box'!$A$3:$E$4449,5,FALSE))</f>
        <v/>
      </c>
      <c r="J53" s="123" t="str">
        <f>IF(ISBLANK($E53),"",IF(ISBLANK($M53),"",IF($M53="Yes","",IFERROR(VLOOKUP($G$5&amp;$E53,'list for drop down box'!$AC:$AH,4,FALSE),""))))</f>
        <v/>
      </c>
      <c r="K53" s="123" t="str">
        <f>IF(ISBLANK($E53),"",IF(ISBLANK($M53),"",IF($M53="Yes","",IFERROR(VLOOKUP($G$5&amp;$E53,'list for drop down box'!$AC:$AH,6,FALSE),""))))</f>
        <v/>
      </c>
      <c r="L53" s="123" t="str">
        <f>IF(ISBLANK($E53),"",IF(ISBLANK($M53),"",IF($M53="Yes","",IFERROR(VLOOKUP($G$5&amp;$E53,'list for drop down box'!$AC:$AH,5,FALSE),""))))</f>
        <v/>
      </c>
      <c r="M53" s="68"/>
      <c r="N53" s="64"/>
      <c r="O53" s="65"/>
      <c r="P53" s="65"/>
      <c r="Q53" s="65"/>
      <c r="R53" s="66"/>
      <c r="S53" s="122" t="str">
        <f>IF(R53&lt;&gt;0,IF(R53="New Site","",VLOOKUP($G$5&amp;R53,'list for drop down box'!V:AA,5,FALSE)),"")</f>
        <v/>
      </c>
      <c r="T53" s="122" t="str">
        <f>IF(R53&lt;&gt;0,IF(R53="New Site","",VLOOKUP($G$5&amp;R53,'list for drop down box'!V:AA,6,FALSE)),"")</f>
        <v/>
      </c>
      <c r="U53" s="69"/>
      <c r="V53" s="69"/>
      <c r="W53" s="104"/>
      <c r="X53" s="104"/>
      <c r="Y53" s="121" t="str">
        <f t="shared" si="10"/>
        <v/>
      </c>
      <c r="Z53" s="121" t="str">
        <f t="shared" si="11"/>
        <v/>
      </c>
      <c r="AA53" s="93" t="str">
        <f t="shared" si="12"/>
        <v/>
      </c>
      <c r="AB53" s="67"/>
      <c r="AC53" s="32">
        <f t="shared" si="17"/>
        <v>0</v>
      </c>
      <c r="AD53" s="32">
        <f>IF(OR(S53="",T53=""),0,IF(COUNTIF('list for drop down box'!$R$4:$R$89,S53&amp;T53)=1,0,1))</f>
        <v>0</v>
      </c>
      <c r="AE53" s="32">
        <f t="shared" si="18"/>
        <v>0</v>
      </c>
      <c r="AF53" s="62">
        <f>IF(AND(SUM(U$9:U247)&gt;0,SUM(U$9:U247)&lt;1),1,0)</f>
        <v>0</v>
      </c>
    </row>
    <row r="54" spans="1:32" s="14" customFormat="1" x14ac:dyDescent="0.25">
      <c r="A54" s="13" t="str">
        <f t="shared" si="15"/>
        <v>0-46</v>
      </c>
      <c r="B54" s="11">
        <f t="shared" si="1"/>
        <v>46</v>
      </c>
      <c r="C54" s="52">
        <f t="shared" si="16"/>
        <v>0</v>
      </c>
      <c r="D54" s="53">
        <f t="shared" si="3"/>
        <v>0</v>
      </c>
      <c r="E54" s="63"/>
      <c r="F54" s="94" t="str">
        <f>IF(ISBLANK(E54),"",VLOOKUP($E54,'list for drop down box'!$A$4:$B$500,2,FALSE))</f>
        <v/>
      </c>
      <c r="G54" s="95" t="str">
        <f>IF(ISBLANK($E54),"",VLOOKUP($E54,'list for drop down box'!$A$4:$C$500,3,FALSE))</f>
        <v/>
      </c>
      <c r="H54" s="96" t="str">
        <f>IF(ISBLANK($E54),"",VLOOKUP($E54,'list for drop down box'!$A$3:$E$4449,4,FALSE))</f>
        <v/>
      </c>
      <c r="I54" s="97" t="str">
        <f>IF(ISBLANK($E54),"",VLOOKUP($E54,'list for drop down box'!$A$3:$E$4449,5,FALSE))</f>
        <v/>
      </c>
      <c r="J54" s="123" t="str">
        <f>IF(ISBLANK($E54),"",IF(ISBLANK($M54),"",IF($M54="Yes","",IFERROR(VLOOKUP($G$5&amp;$E54,'list for drop down box'!$AC:$AH,4,FALSE),""))))</f>
        <v/>
      </c>
      <c r="K54" s="123" t="str">
        <f>IF(ISBLANK($E54),"",IF(ISBLANK($M54),"",IF($M54="Yes","",IFERROR(VLOOKUP($G$5&amp;$E54,'list for drop down box'!$AC:$AH,6,FALSE),""))))</f>
        <v/>
      </c>
      <c r="L54" s="123" t="str">
        <f>IF(ISBLANK($E54),"",IF(ISBLANK($M54),"",IF($M54="Yes","",IFERROR(VLOOKUP($G$5&amp;$E54,'list for drop down box'!$AC:$AH,5,FALSE),""))))</f>
        <v/>
      </c>
      <c r="M54" s="68"/>
      <c r="N54" s="64"/>
      <c r="O54" s="65"/>
      <c r="P54" s="65"/>
      <c r="Q54" s="65"/>
      <c r="R54" s="66"/>
      <c r="S54" s="122" t="str">
        <f>IF(R54&lt;&gt;0,IF(R54="New Site","",VLOOKUP($G$5&amp;R54,'list for drop down box'!V:AA,5,FALSE)),"")</f>
        <v/>
      </c>
      <c r="T54" s="122" t="str">
        <f>IF(R54&lt;&gt;0,IF(R54="New Site","",VLOOKUP($G$5&amp;R54,'list for drop down box'!V:AA,6,FALSE)),"")</f>
        <v/>
      </c>
      <c r="U54" s="69"/>
      <c r="V54" s="69"/>
      <c r="W54" s="104"/>
      <c r="X54" s="104"/>
      <c r="Y54" s="121" t="str">
        <f t="shared" si="10"/>
        <v/>
      </c>
      <c r="Z54" s="121" t="str">
        <f t="shared" si="11"/>
        <v/>
      </c>
      <c r="AA54" s="93" t="str">
        <f t="shared" si="12"/>
        <v/>
      </c>
      <c r="AB54" s="67"/>
      <c r="AC54" s="32">
        <f t="shared" si="17"/>
        <v>0</v>
      </c>
      <c r="AD54" s="32">
        <f>IF(OR(S54="",T54=""),0,IF(COUNTIF('list for drop down box'!$R$4:$R$89,S54&amp;T54)=1,0,1))</f>
        <v>0</v>
      </c>
      <c r="AE54" s="32">
        <f t="shared" si="18"/>
        <v>0</v>
      </c>
      <c r="AF54" s="62">
        <f>IF(AND(SUM(U$9:U248)&gt;0,SUM(U$9:U248)&lt;1),1,0)</f>
        <v>0</v>
      </c>
    </row>
    <row r="55" spans="1:32" s="14" customFormat="1" x14ac:dyDescent="0.25">
      <c r="A55" s="13" t="str">
        <f t="shared" si="15"/>
        <v>0-47</v>
      </c>
      <c r="B55" s="11">
        <f t="shared" si="1"/>
        <v>47</v>
      </c>
      <c r="C55" s="52">
        <f t="shared" si="16"/>
        <v>0</v>
      </c>
      <c r="D55" s="53">
        <f t="shared" si="3"/>
        <v>0</v>
      </c>
      <c r="E55" s="63"/>
      <c r="F55" s="94" t="str">
        <f>IF(ISBLANK(E55),"",VLOOKUP($E55,'list for drop down box'!$A$4:$B$500,2,FALSE))</f>
        <v/>
      </c>
      <c r="G55" s="95" t="str">
        <f>IF(ISBLANK($E55),"",VLOOKUP($E55,'list for drop down box'!$A$4:$C$500,3,FALSE))</f>
        <v/>
      </c>
      <c r="H55" s="96" t="str">
        <f>IF(ISBLANK($E55),"",VLOOKUP($E55,'list for drop down box'!$A$3:$E$4449,4,FALSE))</f>
        <v/>
      </c>
      <c r="I55" s="97" t="str">
        <f>IF(ISBLANK($E55),"",VLOOKUP($E55,'list for drop down box'!$A$3:$E$4449,5,FALSE))</f>
        <v/>
      </c>
      <c r="J55" s="123" t="str">
        <f>IF(ISBLANK($E55),"",IF(ISBLANK($M55),"",IF($M55="Yes","",IFERROR(VLOOKUP($G$5&amp;$E55,'list for drop down box'!$AC:$AH,4,FALSE),""))))</f>
        <v/>
      </c>
      <c r="K55" s="123" t="str">
        <f>IF(ISBLANK($E55),"",IF(ISBLANK($M55),"",IF($M55="Yes","",IFERROR(VLOOKUP($G$5&amp;$E55,'list for drop down box'!$AC:$AH,6,FALSE),""))))</f>
        <v/>
      </c>
      <c r="L55" s="123" t="str">
        <f>IF(ISBLANK($E55),"",IF(ISBLANK($M55),"",IF($M55="Yes","",IFERROR(VLOOKUP($G$5&amp;$E55,'list for drop down box'!$AC:$AH,5,FALSE),""))))</f>
        <v/>
      </c>
      <c r="M55" s="68"/>
      <c r="N55" s="64"/>
      <c r="O55" s="65"/>
      <c r="P55" s="65"/>
      <c r="Q55" s="65"/>
      <c r="R55" s="66"/>
      <c r="S55" s="122" t="str">
        <f>IF(R55&lt;&gt;0,IF(R55="New Site","",VLOOKUP($G$5&amp;R55,'list for drop down box'!V:AA,5,FALSE)),"")</f>
        <v/>
      </c>
      <c r="T55" s="122" t="str">
        <f>IF(R55&lt;&gt;0,IF(R55="New Site","",VLOOKUP($G$5&amp;R55,'list for drop down box'!V:AA,6,FALSE)),"")</f>
        <v/>
      </c>
      <c r="U55" s="69"/>
      <c r="V55" s="69"/>
      <c r="W55" s="104"/>
      <c r="X55" s="104"/>
      <c r="Y55" s="121" t="str">
        <f t="shared" si="10"/>
        <v/>
      </c>
      <c r="Z55" s="121" t="str">
        <f t="shared" si="11"/>
        <v/>
      </c>
      <c r="AA55" s="93" t="str">
        <f t="shared" si="12"/>
        <v/>
      </c>
      <c r="AB55" s="67"/>
      <c r="AC55" s="32">
        <f t="shared" si="17"/>
        <v>0</v>
      </c>
      <c r="AD55" s="32">
        <f>IF(OR(S55="",T55=""),0,IF(COUNTIF('list for drop down box'!$R$4:$R$89,S55&amp;T55)=1,0,1))</f>
        <v>0</v>
      </c>
      <c r="AE55" s="32">
        <f t="shared" si="18"/>
        <v>0</v>
      </c>
      <c r="AF55" s="62">
        <f>IF(AND(SUM(U$9:U249)&gt;0,SUM(U$9:U249)&lt;1),1,0)</f>
        <v>0</v>
      </c>
    </row>
    <row r="56" spans="1:32" s="14" customFormat="1" x14ac:dyDescent="0.25">
      <c r="A56" s="13" t="str">
        <f t="shared" si="15"/>
        <v>0-48</v>
      </c>
      <c r="B56" s="11">
        <f t="shared" si="1"/>
        <v>48</v>
      </c>
      <c r="C56" s="52">
        <f t="shared" si="16"/>
        <v>0</v>
      </c>
      <c r="D56" s="53">
        <f t="shared" si="3"/>
        <v>0</v>
      </c>
      <c r="E56" s="63"/>
      <c r="F56" s="94" t="str">
        <f>IF(ISBLANK(E56),"",VLOOKUP($E56,'list for drop down box'!$A$4:$B$500,2,FALSE))</f>
        <v/>
      </c>
      <c r="G56" s="95" t="str">
        <f>IF(ISBLANK($E56),"",VLOOKUP($E56,'list for drop down box'!$A$4:$C$500,3,FALSE))</f>
        <v/>
      </c>
      <c r="H56" s="96" t="str">
        <f>IF(ISBLANK($E56),"",VLOOKUP($E56,'list for drop down box'!$A$3:$E$4449,4,FALSE))</f>
        <v/>
      </c>
      <c r="I56" s="97" t="str">
        <f>IF(ISBLANK($E56),"",VLOOKUP($E56,'list for drop down box'!$A$3:$E$4449,5,FALSE))</f>
        <v/>
      </c>
      <c r="J56" s="123" t="str">
        <f>IF(ISBLANK($E56),"",IF(ISBLANK($M56),"",IF($M56="Yes","",IFERROR(VLOOKUP($G$5&amp;$E56,'list for drop down box'!$AC:$AH,4,FALSE),""))))</f>
        <v/>
      </c>
      <c r="K56" s="123" t="str">
        <f>IF(ISBLANK($E56),"",IF(ISBLANK($M56),"",IF($M56="Yes","",IFERROR(VLOOKUP($G$5&amp;$E56,'list for drop down box'!$AC:$AH,6,FALSE),""))))</f>
        <v/>
      </c>
      <c r="L56" s="123" t="str">
        <f>IF(ISBLANK($E56),"",IF(ISBLANK($M56),"",IF($M56="Yes","",IFERROR(VLOOKUP($G$5&amp;$E56,'list for drop down box'!$AC:$AH,5,FALSE),""))))</f>
        <v/>
      </c>
      <c r="M56" s="68"/>
      <c r="N56" s="64"/>
      <c r="O56" s="65"/>
      <c r="P56" s="65"/>
      <c r="Q56" s="65"/>
      <c r="R56" s="66"/>
      <c r="S56" s="122" t="str">
        <f>IF(R56&lt;&gt;0,IF(R56="New Site","",VLOOKUP($G$5&amp;R56,'list for drop down box'!V:AA,5,FALSE)),"")</f>
        <v/>
      </c>
      <c r="T56" s="122" t="str">
        <f>IF(R56&lt;&gt;0,IF(R56="New Site","",VLOOKUP($G$5&amp;R56,'list for drop down box'!V:AA,6,FALSE)),"")</f>
        <v/>
      </c>
      <c r="U56" s="69"/>
      <c r="V56" s="69"/>
      <c r="W56" s="104"/>
      <c r="X56" s="104"/>
      <c r="Y56" s="121" t="str">
        <f t="shared" si="10"/>
        <v/>
      </c>
      <c r="Z56" s="121" t="str">
        <f t="shared" si="11"/>
        <v/>
      </c>
      <c r="AA56" s="93" t="str">
        <f t="shared" si="12"/>
        <v/>
      </c>
      <c r="AB56" s="67"/>
      <c r="AC56" s="32">
        <f t="shared" si="17"/>
        <v>0</v>
      </c>
      <c r="AD56" s="32">
        <f>IF(OR(S56="",T56=""),0,IF(COUNTIF('list for drop down box'!$R$4:$R$89,S56&amp;T56)=1,0,1))</f>
        <v>0</v>
      </c>
      <c r="AE56" s="32">
        <f t="shared" si="18"/>
        <v>0</v>
      </c>
      <c r="AF56" s="62">
        <f>IF(AND(SUM(U$9:U250)&gt;0,SUM(U$9:U250)&lt;1),1,0)</f>
        <v>0</v>
      </c>
    </row>
    <row r="57" spans="1:32" s="14" customFormat="1" x14ac:dyDescent="0.25">
      <c r="A57" s="13" t="str">
        <f t="shared" si="15"/>
        <v>0-49</v>
      </c>
      <c r="B57" s="11">
        <f t="shared" si="1"/>
        <v>49</v>
      </c>
      <c r="C57" s="52">
        <f t="shared" si="16"/>
        <v>0</v>
      </c>
      <c r="D57" s="53">
        <f t="shared" si="3"/>
        <v>0</v>
      </c>
      <c r="E57" s="63"/>
      <c r="F57" s="94" t="str">
        <f>IF(ISBLANK(E57),"",VLOOKUP($E57,'list for drop down box'!$A$4:$B$500,2,FALSE))</f>
        <v/>
      </c>
      <c r="G57" s="95" t="str">
        <f>IF(ISBLANK($E57),"",VLOOKUP($E57,'list for drop down box'!$A$4:$C$500,3,FALSE))</f>
        <v/>
      </c>
      <c r="H57" s="96" t="str">
        <f>IF(ISBLANK($E57),"",VLOOKUP($E57,'list for drop down box'!$A$3:$E$4449,4,FALSE))</f>
        <v/>
      </c>
      <c r="I57" s="97" t="str">
        <f>IF(ISBLANK($E57),"",VLOOKUP($E57,'list for drop down box'!$A$3:$E$4449,5,FALSE))</f>
        <v/>
      </c>
      <c r="J57" s="123" t="str">
        <f>IF(ISBLANK($E57),"",IF(ISBLANK($M57),"",IF($M57="Yes","",IFERROR(VLOOKUP($G$5&amp;$E57,'list for drop down box'!$AC:$AH,4,FALSE),""))))</f>
        <v/>
      </c>
      <c r="K57" s="123" t="str">
        <f>IF(ISBLANK($E57),"",IF(ISBLANK($M57),"",IF($M57="Yes","",IFERROR(VLOOKUP($G$5&amp;$E57,'list for drop down box'!$AC:$AH,6,FALSE),""))))</f>
        <v/>
      </c>
      <c r="L57" s="123" t="str">
        <f>IF(ISBLANK($E57),"",IF(ISBLANK($M57),"",IF($M57="Yes","",IFERROR(VLOOKUP($G$5&amp;$E57,'list for drop down box'!$AC:$AH,5,FALSE),""))))</f>
        <v/>
      </c>
      <c r="M57" s="68"/>
      <c r="N57" s="64"/>
      <c r="O57" s="65"/>
      <c r="P57" s="65"/>
      <c r="Q57" s="65"/>
      <c r="R57" s="66"/>
      <c r="S57" s="122" t="str">
        <f>IF(R57&lt;&gt;0,IF(R57="New Site","",VLOOKUP($G$5&amp;R57,'list for drop down box'!V:AA,5,FALSE)),"")</f>
        <v/>
      </c>
      <c r="T57" s="122" t="str">
        <f>IF(R57&lt;&gt;0,IF(R57="New Site","",VLOOKUP($G$5&amp;R57,'list for drop down box'!V:AA,6,FALSE)),"")</f>
        <v/>
      </c>
      <c r="U57" s="69"/>
      <c r="V57" s="69"/>
      <c r="W57" s="104"/>
      <c r="X57" s="104"/>
      <c r="Y57" s="121" t="str">
        <f t="shared" si="10"/>
        <v/>
      </c>
      <c r="Z57" s="121" t="str">
        <f t="shared" si="11"/>
        <v/>
      </c>
      <c r="AA57" s="93" t="str">
        <f t="shared" si="12"/>
        <v/>
      </c>
      <c r="AB57" s="67"/>
      <c r="AC57" s="32">
        <f t="shared" si="17"/>
        <v>0</v>
      </c>
      <c r="AD57" s="32">
        <f>IF(OR(S57="",T57=""),0,IF(COUNTIF('list for drop down box'!$R$4:$R$89,S57&amp;T57)=1,0,1))</f>
        <v>0</v>
      </c>
      <c r="AE57" s="32">
        <f t="shared" si="18"/>
        <v>0</v>
      </c>
      <c r="AF57" s="62">
        <f>IF(AND(SUM(U$9:U251)&gt;0,SUM(U$9:U251)&lt;1),1,0)</f>
        <v>0</v>
      </c>
    </row>
    <row r="58" spans="1:32" s="14" customFormat="1" x14ac:dyDescent="0.25">
      <c r="A58" s="13" t="str">
        <f t="shared" si="15"/>
        <v>0-50</v>
      </c>
      <c r="B58" s="11">
        <f t="shared" si="1"/>
        <v>50</v>
      </c>
      <c r="C58" s="52">
        <f t="shared" si="16"/>
        <v>0</v>
      </c>
      <c r="D58" s="53">
        <f t="shared" si="3"/>
        <v>0</v>
      </c>
      <c r="E58" s="63"/>
      <c r="F58" s="94" t="str">
        <f>IF(ISBLANK(E58),"",VLOOKUP($E58,'list for drop down box'!$A$4:$B$500,2,FALSE))</f>
        <v/>
      </c>
      <c r="G58" s="95" t="str">
        <f>IF(ISBLANK($E58),"",VLOOKUP($E58,'list for drop down box'!$A$4:$C$500,3,FALSE))</f>
        <v/>
      </c>
      <c r="H58" s="96" t="str">
        <f>IF(ISBLANK($E58),"",VLOOKUP($E58,'list for drop down box'!$A$3:$E$4449,4,FALSE))</f>
        <v/>
      </c>
      <c r="I58" s="97" t="str">
        <f>IF(ISBLANK($E58),"",VLOOKUP($E58,'list for drop down box'!$A$3:$E$4449,5,FALSE))</f>
        <v/>
      </c>
      <c r="J58" s="123" t="str">
        <f>IF(ISBLANK($E58),"",IF(ISBLANK($M58),"",IF($M58="Yes","",IFERROR(VLOOKUP($G$5&amp;$E58,'list for drop down box'!$AC:$AH,4,FALSE),""))))</f>
        <v/>
      </c>
      <c r="K58" s="123" t="str">
        <f>IF(ISBLANK($E58),"",IF(ISBLANK($M58),"",IF($M58="Yes","",IFERROR(VLOOKUP($G$5&amp;$E58,'list for drop down box'!$AC:$AH,6,FALSE),""))))</f>
        <v/>
      </c>
      <c r="L58" s="123" t="str">
        <f>IF(ISBLANK($E58),"",IF(ISBLANK($M58),"",IF($M58="Yes","",IFERROR(VLOOKUP($G$5&amp;$E58,'list for drop down box'!$AC:$AH,5,FALSE),""))))</f>
        <v/>
      </c>
      <c r="M58" s="68"/>
      <c r="N58" s="64"/>
      <c r="O58" s="65"/>
      <c r="P58" s="65"/>
      <c r="Q58" s="65"/>
      <c r="R58" s="66"/>
      <c r="S58" s="122" t="str">
        <f>IF(R58&lt;&gt;0,IF(R58="New Site","",VLOOKUP($G$5&amp;R58,'list for drop down box'!V:AA,5,FALSE)),"")</f>
        <v/>
      </c>
      <c r="T58" s="122" t="str">
        <f>IF(R58&lt;&gt;0,IF(R58="New Site","",VLOOKUP($G$5&amp;R58,'list for drop down box'!V:AA,6,FALSE)),"")</f>
        <v/>
      </c>
      <c r="U58" s="69"/>
      <c r="V58" s="69"/>
      <c r="W58" s="104"/>
      <c r="X58" s="104"/>
      <c r="Y58" s="121" t="str">
        <f t="shared" si="10"/>
        <v/>
      </c>
      <c r="Z58" s="121" t="str">
        <f t="shared" si="11"/>
        <v/>
      </c>
      <c r="AA58" s="93" t="str">
        <f t="shared" si="12"/>
        <v/>
      </c>
      <c r="AB58" s="67"/>
      <c r="AC58" s="32">
        <f t="shared" si="17"/>
        <v>0</v>
      </c>
      <c r="AD58" s="32">
        <f>IF(OR(S58="",T58=""),0,IF(COUNTIF('list for drop down box'!$R$4:$R$89,S58&amp;T58)=1,0,1))</f>
        <v>0</v>
      </c>
      <c r="AE58" s="32">
        <f t="shared" si="18"/>
        <v>0</v>
      </c>
      <c r="AF58" s="62">
        <f>IF(AND(SUM(U$9:U252)&gt;0,SUM(U$9:U252)&lt;1),1,0)</f>
        <v>0</v>
      </c>
    </row>
    <row r="59" spans="1:32" s="14" customFormat="1" x14ac:dyDescent="0.25">
      <c r="A59" s="13" t="str">
        <f t="shared" si="15"/>
        <v>0-51</v>
      </c>
      <c r="B59" s="11">
        <f t="shared" si="1"/>
        <v>51</v>
      </c>
      <c r="C59" s="52">
        <f t="shared" si="16"/>
        <v>0</v>
      </c>
      <c r="D59" s="53">
        <f t="shared" si="3"/>
        <v>0</v>
      </c>
      <c r="E59" s="63"/>
      <c r="F59" s="94" t="str">
        <f>IF(ISBLANK(E59),"",VLOOKUP($E59,'list for drop down box'!$A$4:$B$500,2,FALSE))</f>
        <v/>
      </c>
      <c r="G59" s="95" t="str">
        <f>IF(ISBLANK($E59),"",VLOOKUP($E59,'list for drop down box'!$A$4:$C$500,3,FALSE))</f>
        <v/>
      </c>
      <c r="H59" s="96" t="str">
        <f>IF(ISBLANK($E59),"",VLOOKUP($E59,'list for drop down box'!$A$3:$E$4449,4,FALSE))</f>
        <v/>
      </c>
      <c r="I59" s="97" t="str">
        <f>IF(ISBLANK($E59),"",VLOOKUP($E59,'list for drop down box'!$A$3:$E$4449,5,FALSE))</f>
        <v/>
      </c>
      <c r="J59" s="123" t="str">
        <f>IF(ISBLANK($E59),"",IF(ISBLANK($M59),"",IF($M59="Yes","",IFERROR(VLOOKUP($G$5&amp;$E59,'list for drop down box'!$AC:$AH,4,FALSE),""))))</f>
        <v/>
      </c>
      <c r="K59" s="123" t="str">
        <f>IF(ISBLANK($E59),"",IF(ISBLANK($M59),"",IF($M59="Yes","",IFERROR(VLOOKUP($G$5&amp;$E59,'list for drop down box'!$AC:$AH,6,FALSE),""))))</f>
        <v/>
      </c>
      <c r="L59" s="123" t="str">
        <f>IF(ISBLANK($E59),"",IF(ISBLANK($M59),"",IF($M59="Yes","",IFERROR(VLOOKUP($G$5&amp;$E59,'list for drop down box'!$AC:$AH,5,FALSE),""))))</f>
        <v/>
      </c>
      <c r="M59" s="68"/>
      <c r="N59" s="64"/>
      <c r="O59" s="65"/>
      <c r="P59" s="65"/>
      <c r="Q59" s="65"/>
      <c r="R59" s="66"/>
      <c r="S59" s="122" t="str">
        <f>IF(R59&lt;&gt;0,IF(R59="New Site","",VLOOKUP($G$5&amp;R59,'list for drop down box'!V:AA,5,FALSE)),"")</f>
        <v/>
      </c>
      <c r="T59" s="122" t="str">
        <f>IF(R59&lt;&gt;0,IF(R59="New Site","",VLOOKUP($G$5&amp;R59,'list for drop down box'!V:AA,6,FALSE)),"")</f>
        <v/>
      </c>
      <c r="U59" s="69"/>
      <c r="V59" s="69"/>
      <c r="W59" s="104"/>
      <c r="X59" s="104"/>
      <c r="Y59" s="121" t="str">
        <f t="shared" si="10"/>
        <v/>
      </c>
      <c r="Z59" s="121" t="str">
        <f t="shared" si="11"/>
        <v/>
      </c>
      <c r="AA59" s="93" t="str">
        <f t="shared" si="12"/>
        <v/>
      </c>
      <c r="AB59" s="67"/>
      <c r="AC59" s="32">
        <f t="shared" si="17"/>
        <v>0</v>
      </c>
      <c r="AD59" s="32">
        <f>IF(OR(S59="",T59=""),0,IF(COUNTIF('list for drop down box'!$R$4:$R$89,S59&amp;T59)=1,0,1))</f>
        <v>0</v>
      </c>
      <c r="AE59" s="32">
        <f t="shared" si="18"/>
        <v>0</v>
      </c>
      <c r="AF59" s="62">
        <f>IF(AND(SUM(U$9:U253)&gt;0,SUM(U$9:U253)&lt;1),1,0)</f>
        <v>0</v>
      </c>
    </row>
    <row r="60" spans="1:32" s="14" customFormat="1" x14ac:dyDescent="0.25">
      <c r="A60" s="13" t="str">
        <f t="shared" si="15"/>
        <v>0-52</v>
      </c>
      <c r="B60" s="11">
        <f t="shared" si="1"/>
        <v>52</v>
      </c>
      <c r="C60" s="52">
        <f t="shared" si="16"/>
        <v>0</v>
      </c>
      <c r="D60" s="53">
        <f t="shared" si="3"/>
        <v>0</v>
      </c>
      <c r="E60" s="63"/>
      <c r="F60" s="94" t="str">
        <f>IF(ISBLANK(E60),"",VLOOKUP($E60,'list for drop down box'!$A$4:$B$500,2,FALSE))</f>
        <v/>
      </c>
      <c r="G60" s="95" t="str">
        <f>IF(ISBLANK($E60),"",VLOOKUP($E60,'list for drop down box'!$A$4:$C$500,3,FALSE))</f>
        <v/>
      </c>
      <c r="H60" s="96" t="str">
        <f>IF(ISBLANK($E60),"",VLOOKUP($E60,'list for drop down box'!$A$3:$E$4449,4,FALSE))</f>
        <v/>
      </c>
      <c r="I60" s="97" t="str">
        <f>IF(ISBLANK($E60),"",VLOOKUP($E60,'list for drop down box'!$A$3:$E$4449,5,FALSE))</f>
        <v/>
      </c>
      <c r="J60" s="123" t="str">
        <f>IF(ISBLANK($E60),"",IF(ISBLANK($M60),"",IF($M60="Yes","",IFERROR(VLOOKUP($G$5&amp;$E60,'list for drop down box'!$AC:$AH,4,FALSE),""))))</f>
        <v/>
      </c>
      <c r="K60" s="123" t="str">
        <f>IF(ISBLANK($E60),"",IF(ISBLANK($M60),"",IF($M60="Yes","",IFERROR(VLOOKUP($G$5&amp;$E60,'list for drop down box'!$AC:$AH,6,FALSE),""))))</f>
        <v/>
      </c>
      <c r="L60" s="123" t="str">
        <f>IF(ISBLANK($E60),"",IF(ISBLANK($M60),"",IF($M60="Yes","",IFERROR(VLOOKUP($G$5&amp;$E60,'list for drop down box'!$AC:$AH,5,FALSE),""))))</f>
        <v/>
      </c>
      <c r="M60" s="68"/>
      <c r="N60" s="64"/>
      <c r="O60" s="65"/>
      <c r="P60" s="65"/>
      <c r="Q60" s="65"/>
      <c r="R60" s="66"/>
      <c r="S60" s="122" t="str">
        <f>IF(R60&lt;&gt;0,IF(R60="New Site","",VLOOKUP($G$5&amp;R60,'list for drop down box'!V:AA,5,FALSE)),"")</f>
        <v/>
      </c>
      <c r="T60" s="122" t="str">
        <f>IF(R60&lt;&gt;0,IF(R60="New Site","",VLOOKUP($G$5&amp;R60,'list for drop down box'!V:AA,6,FALSE)),"")</f>
        <v/>
      </c>
      <c r="U60" s="69"/>
      <c r="V60" s="69"/>
      <c r="W60" s="104"/>
      <c r="X60" s="104"/>
      <c r="Y60" s="121" t="str">
        <f t="shared" si="10"/>
        <v/>
      </c>
      <c r="Z60" s="121" t="str">
        <f t="shared" si="11"/>
        <v/>
      </c>
      <c r="AA60" s="93" t="str">
        <f t="shared" si="12"/>
        <v/>
      </c>
      <c r="AB60" s="67"/>
      <c r="AC60" s="32">
        <f t="shared" si="17"/>
        <v>0</v>
      </c>
      <c r="AD60" s="32">
        <f>IF(OR(S60="",T60=""),0,IF(COUNTIF('list for drop down box'!$R$4:$R$89,S60&amp;T60)=1,0,1))</f>
        <v>0</v>
      </c>
      <c r="AE60" s="32">
        <f t="shared" si="18"/>
        <v>0</v>
      </c>
      <c r="AF60" s="62">
        <f>IF(AND(SUM(U$9:U254)&gt;0,SUM(U$9:U254)&lt;1),1,0)</f>
        <v>0</v>
      </c>
    </row>
    <row r="61" spans="1:32" s="14" customFormat="1" x14ac:dyDescent="0.25">
      <c r="A61" s="13" t="str">
        <f t="shared" si="15"/>
        <v>0-53</v>
      </c>
      <c r="B61" s="11">
        <f t="shared" si="1"/>
        <v>53</v>
      </c>
      <c r="C61" s="52">
        <f t="shared" si="16"/>
        <v>0</v>
      </c>
      <c r="D61" s="53">
        <f t="shared" si="3"/>
        <v>0</v>
      </c>
      <c r="E61" s="63"/>
      <c r="F61" s="94" t="str">
        <f>IF(ISBLANK(E61),"",VLOOKUP($E61,'list for drop down box'!$A$4:$B$500,2,FALSE))</f>
        <v/>
      </c>
      <c r="G61" s="95" t="str">
        <f>IF(ISBLANK($E61),"",VLOOKUP($E61,'list for drop down box'!$A$4:$C$500,3,FALSE))</f>
        <v/>
      </c>
      <c r="H61" s="96" t="str">
        <f>IF(ISBLANK($E61),"",VLOOKUP($E61,'list for drop down box'!$A$3:$E$4449,4,FALSE))</f>
        <v/>
      </c>
      <c r="I61" s="97" t="str">
        <f>IF(ISBLANK($E61),"",VLOOKUP($E61,'list for drop down box'!$A$3:$E$4449,5,FALSE))</f>
        <v/>
      </c>
      <c r="J61" s="123" t="str">
        <f>IF(ISBLANK($E61),"",IF(ISBLANK($M61),"",IF($M61="Yes","",IFERROR(VLOOKUP($G$5&amp;$E61,'list for drop down box'!$AC:$AH,4,FALSE),""))))</f>
        <v/>
      </c>
      <c r="K61" s="123" t="str">
        <f>IF(ISBLANK($E61),"",IF(ISBLANK($M61),"",IF($M61="Yes","",IFERROR(VLOOKUP($G$5&amp;$E61,'list for drop down box'!$AC:$AH,6,FALSE),""))))</f>
        <v/>
      </c>
      <c r="L61" s="123" t="str">
        <f>IF(ISBLANK($E61),"",IF(ISBLANK($M61),"",IF($M61="Yes","",IFERROR(VLOOKUP($G$5&amp;$E61,'list for drop down box'!$AC:$AH,5,FALSE),""))))</f>
        <v/>
      </c>
      <c r="M61" s="68"/>
      <c r="N61" s="64"/>
      <c r="O61" s="65"/>
      <c r="P61" s="65"/>
      <c r="Q61" s="65"/>
      <c r="R61" s="66"/>
      <c r="S61" s="122" t="str">
        <f>IF(R61&lt;&gt;0,IF(R61="New Site","",VLOOKUP($G$5&amp;R61,'list for drop down box'!V:AA,5,FALSE)),"")</f>
        <v/>
      </c>
      <c r="T61" s="122" t="str">
        <f>IF(R61&lt;&gt;0,IF(R61="New Site","",VLOOKUP($G$5&amp;R61,'list for drop down box'!V:AA,6,FALSE)),"")</f>
        <v/>
      </c>
      <c r="U61" s="69"/>
      <c r="V61" s="69"/>
      <c r="W61" s="104"/>
      <c r="X61" s="104"/>
      <c r="Y61" s="121" t="str">
        <f t="shared" si="10"/>
        <v/>
      </c>
      <c r="Z61" s="121" t="str">
        <f t="shared" si="11"/>
        <v/>
      </c>
      <c r="AA61" s="93" t="str">
        <f t="shared" si="12"/>
        <v/>
      </c>
      <c r="AB61" s="67"/>
      <c r="AC61" s="32">
        <f t="shared" si="17"/>
        <v>0</v>
      </c>
      <c r="AD61" s="32">
        <f>IF(OR(S61="",T61=""),0,IF(COUNTIF('list for drop down box'!$R$4:$R$89,S61&amp;T61)=1,0,1))</f>
        <v>0</v>
      </c>
      <c r="AE61" s="32">
        <f t="shared" si="18"/>
        <v>0</v>
      </c>
      <c r="AF61" s="62">
        <f>IF(AND(SUM(U$9:U255)&gt;0,SUM(U$9:U255)&lt;1),1,0)</f>
        <v>0</v>
      </c>
    </row>
    <row r="62" spans="1:32" s="14" customFormat="1" x14ac:dyDescent="0.25">
      <c r="A62" s="13" t="str">
        <f t="shared" si="15"/>
        <v>0-54</v>
      </c>
      <c r="B62" s="11">
        <f t="shared" si="1"/>
        <v>54</v>
      </c>
      <c r="C62" s="52">
        <f t="shared" si="16"/>
        <v>0</v>
      </c>
      <c r="D62" s="53">
        <f t="shared" si="3"/>
        <v>0</v>
      </c>
      <c r="E62" s="63"/>
      <c r="F62" s="94" t="str">
        <f>IF(ISBLANK(E62),"",VLOOKUP($E62,'list for drop down box'!$A$4:$B$500,2,FALSE))</f>
        <v/>
      </c>
      <c r="G62" s="95" t="str">
        <f>IF(ISBLANK($E62),"",VLOOKUP($E62,'list for drop down box'!$A$4:$C$500,3,FALSE))</f>
        <v/>
      </c>
      <c r="H62" s="96" t="str">
        <f>IF(ISBLANK($E62),"",VLOOKUP($E62,'list for drop down box'!$A$3:$E$4449,4,FALSE))</f>
        <v/>
      </c>
      <c r="I62" s="97" t="str">
        <f>IF(ISBLANK($E62),"",VLOOKUP($E62,'list for drop down box'!$A$3:$E$4449,5,FALSE))</f>
        <v/>
      </c>
      <c r="J62" s="123" t="str">
        <f>IF(ISBLANK($E62),"",IF(ISBLANK($M62),"",IF($M62="Yes","",IFERROR(VLOOKUP($G$5&amp;$E62,'list for drop down box'!$AC:$AH,4,FALSE),""))))</f>
        <v/>
      </c>
      <c r="K62" s="123" t="str">
        <f>IF(ISBLANK($E62),"",IF(ISBLANK($M62),"",IF($M62="Yes","",IFERROR(VLOOKUP($G$5&amp;$E62,'list for drop down box'!$AC:$AH,6,FALSE),""))))</f>
        <v/>
      </c>
      <c r="L62" s="123" t="str">
        <f>IF(ISBLANK($E62),"",IF(ISBLANK($M62),"",IF($M62="Yes","",IFERROR(VLOOKUP($G$5&amp;$E62,'list for drop down box'!$AC:$AH,5,FALSE),""))))</f>
        <v/>
      </c>
      <c r="M62" s="68"/>
      <c r="N62" s="64"/>
      <c r="O62" s="65"/>
      <c r="P62" s="65"/>
      <c r="Q62" s="65"/>
      <c r="R62" s="66"/>
      <c r="S62" s="122" t="str">
        <f>IF(R62&lt;&gt;0,IF(R62="New Site","",VLOOKUP($G$5&amp;R62,'list for drop down box'!V:AA,5,FALSE)),"")</f>
        <v/>
      </c>
      <c r="T62" s="122" t="str">
        <f>IF(R62&lt;&gt;0,IF(R62="New Site","",VLOOKUP($G$5&amp;R62,'list for drop down box'!V:AA,6,FALSE)),"")</f>
        <v/>
      </c>
      <c r="U62" s="69"/>
      <c r="V62" s="69"/>
      <c r="W62" s="104"/>
      <c r="X62" s="104"/>
      <c r="Y62" s="121" t="str">
        <f t="shared" si="10"/>
        <v/>
      </c>
      <c r="Z62" s="121" t="str">
        <f t="shared" si="11"/>
        <v/>
      </c>
      <c r="AA62" s="93" t="str">
        <f t="shared" si="12"/>
        <v/>
      </c>
      <c r="AB62" s="67"/>
      <c r="AC62" s="32">
        <f t="shared" si="17"/>
        <v>0</v>
      </c>
      <c r="AD62" s="32">
        <f>IF(OR(S62="",T62=""),0,IF(COUNTIF('list for drop down box'!$R$4:$R$89,S62&amp;T62)=1,0,1))</f>
        <v>0</v>
      </c>
      <c r="AE62" s="32">
        <f t="shared" si="18"/>
        <v>0</v>
      </c>
      <c r="AF62" s="62">
        <f>IF(AND(SUM(U$9:U256)&gt;0,SUM(U$9:U256)&lt;1),1,0)</f>
        <v>0</v>
      </c>
    </row>
    <row r="63" spans="1:32" s="14" customFormat="1" x14ac:dyDescent="0.25">
      <c r="A63" s="13" t="str">
        <f t="shared" si="15"/>
        <v>0-55</v>
      </c>
      <c r="B63" s="11">
        <f t="shared" si="1"/>
        <v>55</v>
      </c>
      <c r="C63" s="52">
        <f t="shared" si="16"/>
        <v>0</v>
      </c>
      <c r="D63" s="53">
        <f t="shared" si="3"/>
        <v>0</v>
      </c>
      <c r="E63" s="63"/>
      <c r="F63" s="94" t="str">
        <f>IF(ISBLANK(E63),"",VLOOKUP($E63,'list for drop down box'!$A$4:$B$500,2,FALSE))</f>
        <v/>
      </c>
      <c r="G63" s="95" t="str">
        <f>IF(ISBLANK($E63),"",VLOOKUP($E63,'list for drop down box'!$A$4:$C$500,3,FALSE))</f>
        <v/>
      </c>
      <c r="H63" s="96" t="str">
        <f>IF(ISBLANK($E63),"",VLOOKUP($E63,'list for drop down box'!$A$3:$E$4449,4,FALSE))</f>
        <v/>
      </c>
      <c r="I63" s="97" t="str">
        <f>IF(ISBLANK($E63),"",VLOOKUP($E63,'list for drop down box'!$A$3:$E$4449,5,FALSE))</f>
        <v/>
      </c>
      <c r="J63" s="123" t="str">
        <f>IF(ISBLANK($E63),"",IF(ISBLANK($M63),"",IF($M63="Yes","",IFERROR(VLOOKUP($G$5&amp;$E63,'list for drop down box'!$AC:$AH,4,FALSE),""))))</f>
        <v/>
      </c>
      <c r="K63" s="123" t="str">
        <f>IF(ISBLANK($E63),"",IF(ISBLANK($M63),"",IF($M63="Yes","",IFERROR(VLOOKUP($G$5&amp;$E63,'list for drop down box'!$AC:$AH,6,FALSE),""))))</f>
        <v/>
      </c>
      <c r="L63" s="123" t="str">
        <f>IF(ISBLANK($E63),"",IF(ISBLANK($M63),"",IF($M63="Yes","",IFERROR(VLOOKUP($G$5&amp;$E63,'list for drop down box'!$AC:$AH,5,FALSE),""))))</f>
        <v/>
      </c>
      <c r="M63" s="68"/>
      <c r="N63" s="64"/>
      <c r="O63" s="65"/>
      <c r="P63" s="65"/>
      <c r="Q63" s="65"/>
      <c r="R63" s="66"/>
      <c r="S63" s="122" t="str">
        <f>IF(R63&lt;&gt;0,IF(R63="New Site","",VLOOKUP($G$5&amp;R63,'list for drop down box'!V:AA,5,FALSE)),"")</f>
        <v/>
      </c>
      <c r="T63" s="122" t="str">
        <f>IF(R63&lt;&gt;0,IF(R63="New Site","",VLOOKUP($G$5&amp;R63,'list for drop down box'!V:AA,6,FALSE)),"")</f>
        <v/>
      </c>
      <c r="U63" s="69"/>
      <c r="V63" s="69"/>
      <c r="W63" s="104"/>
      <c r="X63" s="104"/>
      <c r="Y63" s="121" t="str">
        <f t="shared" si="10"/>
        <v/>
      </c>
      <c r="Z63" s="121" t="str">
        <f t="shared" si="11"/>
        <v/>
      </c>
      <c r="AA63" s="93" t="str">
        <f t="shared" si="12"/>
        <v/>
      </c>
      <c r="AB63" s="67"/>
      <c r="AC63" s="32">
        <f t="shared" si="17"/>
        <v>0</v>
      </c>
      <c r="AD63" s="32">
        <f>IF(OR(S63="",T63=""),0,IF(COUNTIF('list for drop down box'!$R$4:$R$89,S63&amp;T63)=1,0,1))</f>
        <v>0</v>
      </c>
      <c r="AE63" s="32">
        <f t="shared" si="18"/>
        <v>0</v>
      </c>
      <c r="AF63" s="62">
        <f>IF(AND(SUM(U$9:U257)&gt;0,SUM(U$9:U257)&lt;1),1,0)</f>
        <v>0</v>
      </c>
    </row>
    <row r="64" spans="1:32" s="14" customFormat="1" x14ac:dyDescent="0.25">
      <c r="A64" s="13" t="str">
        <f t="shared" si="15"/>
        <v>0-56</v>
      </c>
      <c r="B64" s="11">
        <f t="shared" si="1"/>
        <v>56</v>
      </c>
      <c r="C64" s="52">
        <f t="shared" si="16"/>
        <v>0</v>
      </c>
      <c r="D64" s="53">
        <f t="shared" si="3"/>
        <v>0</v>
      </c>
      <c r="E64" s="63"/>
      <c r="F64" s="94" t="str">
        <f>IF(ISBLANK(E64),"",VLOOKUP($E64,'list for drop down box'!$A$4:$B$500,2,FALSE))</f>
        <v/>
      </c>
      <c r="G64" s="95" t="str">
        <f>IF(ISBLANK($E64),"",VLOOKUP($E64,'list for drop down box'!$A$4:$C$500,3,FALSE))</f>
        <v/>
      </c>
      <c r="H64" s="96" t="str">
        <f>IF(ISBLANK($E64),"",VLOOKUP($E64,'list for drop down box'!$A$3:$E$4449,4,FALSE))</f>
        <v/>
      </c>
      <c r="I64" s="97" t="str">
        <f>IF(ISBLANK($E64),"",VLOOKUP($E64,'list for drop down box'!$A$3:$E$4449,5,FALSE))</f>
        <v/>
      </c>
      <c r="J64" s="123" t="str">
        <f>IF(ISBLANK($E64),"",IF(ISBLANK($M64),"",IF($M64="Yes","",IFERROR(VLOOKUP($G$5&amp;$E64,'list for drop down box'!$AC:$AH,4,FALSE),""))))</f>
        <v/>
      </c>
      <c r="K64" s="123" t="str">
        <f>IF(ISBLANK($E64),"",IF(ISBLANK($M64),"",IF($M64="Yes","",IFERROR(VLOOKUP($G$5&amp;$E64,'list for drop down box'!$AC:$AH,6,FALSE),""))))</f>
        <v/>
      </c>
      <c r="L64" s="123" t="str">
        <f>IF(ISBLANK($E64),"",IF(ISBLANK($M64),"",IF($M64="Yes","",IFERROR(VLOOKUP($G$5&amp;$E64,'list for drop down box'!$AC:$AH,5,FALSE),""))))</f>
        <v/>
      </c>
      <c r="M64" s="68"/>
      <c r="N64" s="64"/>
      <c r="O64" s="65"/>
      <c r="P64" s="65"/>
      <c r="Q64" s="65"/>
      <c r="R64" s="66"/>
      <c r="S64" s="122" t="str">
        <f>IF(R64&lt;&gt;0,IF(R64="New Site","",VLOOKUP($G$5&amp;R64,'list for drop down box'!V:AA,5,FALSE)),"")</f>
        <v/>
      </c>
      <c r="T64" s="122" t="str">
        <f>IF(R64&lt;&gt;0,IF(R64="New Site","",VLOOKUP($G$5&amp;R64,'list for drop down box'!V:AA,6,FALSE)),"")</f>
        <v/>
      </c>
      <c r="U64" s="69"/>
      <c r="V64" s="69"/>
      <c r="W64" s="104"/>
      <c r="X64" s="104"/>
      <c r="Y64" s="121" t="str">
        <f t="shared" si="10"/>
        <v/>
      </c>
      <c r="Z64" s="121" t="str">
        <f t="shared" si="11"/>
        <v/>
      </c>
      <c r="AA64" s="93" t="str">
        <f t="shared" si="12"/>
        <v/>
      </c>
      <c r="AB64" s="67"/>
      <c r="AC64" s="32">
        <f t="shared" si="17"/>
        <v>0</v>
      </c>
      <c r="AD64" s="32">
        <f>IF(OR(S64="",T64=""),0,IF(COUNTIF('list for drop down box'!$R$4:$R$89,S64&amp;T64)=1,0,1))</f>
        <v>0</v>
      </c>
      <c r="AE64" s="32">
        <f t="shared" si="18"/>
        <v>0</v>
      </c>
      <c r="AF64" s="62">
        <f>IF(AND(SUM(U$9:U258)&gt;0,SUM(U$9:U258)&lt;1),1,0)</f>
        <v>0</v>
      </c>
    </row>
    <row r="65" spans="1:32" s="14" customFormat="1" x14ac:dyDescent="0.25">
      <c r="A65" s="13" t="str">
        <f t="shared" si="15"/>
        <v>0-57</v>
      </c>
      <c r="B65" s="11">
        <f t="shared" si="1"/>
        <v>57</v>
      </c>
      <c r="C65" s="52">
        <f t="shared" si="16"/>
        <v>0</v>
      </c>
      <c r="D65" s="53">
        <f t="shared" si="3"/>
        <v>0</v>
      </c>
      <c r="E65" s="63"/>
      <c r="F65" s="94" t="str">
        <f>IF(ISBLANK(E65),"",VLOOKUP($E65,'list for drop down box'!$A$4:$B$500,2,FALSE))</f>
        <v/>
      </c>
      <c r="G65" s="95" t="str">
        <f>IF(ISBLANK($E65),"",VLOOKUP($E65,'list for drop down box'!$A$4:$C$500,3,FALSE))</f>
        <v/>
      </c>
      <c r="H65" s="96" t="str">
        <f>IF(ISBLANK($E65),"",VLOOKUP($E65,'list for drop down box'!$A$3:$E$4449,4,FALSE))</f>
        <v/>
      </c>
      <c r="I65" s="97" t="str">
        <f>IF(ISBLANK($E65),"",VLOOKUP($E65,'list for drop down box'!$A$3:$E$4449,5,FALSE))</f>
        <v/>
      </c>
      <c r="J65" s="123" t="str">
        <f>IF(ISBLANK($E65),"",IF(ISBLANK($M65),"",IF($M65="Yes","",IFERROR(VLOOKUP($G$5&amp;$E65,'list for drop down box'!$AC:$AH,4,FALSE),""))))</f>
        <v/>
      </c>
      <c r="K65" s="123" t="str">
        <f>IF(ISBLANK($E65),"",IF(ISBLANK($M65),"",IF($M65="Yes","",IFERROR(VLOOKUP($G$5&amp;$E65,'list for drop down box'!$AC:$AH,6,FALSE),""))))</f>
        <v/>
      </c>
      <c r="L65" s="123" t="str">
        <f>IF(ISBLANK($E65),"",IF(ISBLANK($M65),"",IF($M65="Yes","",IFERROR(VLOOKUP($G$5&amp;$E65,'list for drop down box'!$AC:$AH,5,FALSE),""))))</f>
        <v/>
      </c>
      <c r="M65" s="68"/>
      <c r="N65" s="64"/>
      <c r="O65" s="65"/>
      <c r="P65" s="65"/>
      <c r="Q65" s="65"/>
      <c r="R65" s="66"/>
      <c r="S65" s="122" t="str">
        <f>IF(R65&lt;&gt;0,IF(R65="New Site","",VLOOKUP($G$5&amp;R65,'list for drop down box'!V:AA,5,FALSE)),"")</f>
        <v/>
      </c>
      <c r="T65" s="122" t="str">
        <f>IF(R65&lt;&gt;0,IF(R65="New Site","",VLOOKUP($G$5&amp;R65,'list for drop down box'!V:AA,6,FALSE)),"")</f>
        <v/>
      </c>
      <c r="U65" s="69"/>
      <c r="V65" s="69"/>
      <c r="W65" s="104"/>
      <c r="X65" s="104"/>
      <c r="Y65" s="121" t="str">
        <f t="shared" si="10"/>
        <v/>
      </c>
      <c r="Z65" s="121" t="str">
        <f t="shared" si="11"/>
        <v/>
      </c>
      <c r="AA65" s="93" t="str">
        <f t="shared" si="12"/>
        <v/>
      </c>
      <c r="AB65" s="67"/>
      <c r="AC65" s="32">
        <f t="shared" si="17"/>
        <v>0</v>
      </c>
      <c r="AD65" s="32">
        <f>IF(OR(S65="",T65=""),0,IF(COUNTIF('list for drop down box'!$R$4:$R$89,S65&amp;T65)=1,0,1))</f>
        <v>0</v>
      </c>
      <c r="AE65" s="32">
        <f t="shared" si="18"/>
        <v>0</v>
      </c>
      <c r="AF65" s="62">
        <f>IF(AND(SUM(U$9:U259)&gt;0,SUM(U$9:U259)&lt;1),1,0)</f>
        <v>0</v>
      </c>
    </row>
    <row r="66" spans="1:32" s="14" customFormat="1" x14ac:dyDescent="0.25">
      <c r="A66" s="13" t="str">
        <f t="shared" si="15"/>
        <v>0-58</v>
      </c>
      <c r="B66" s="11">
        <f t="shared" si="1"/>
        <v>58</v>
      </c>
      <c r="C66" s="52">
        <f t="shared" si="16"/>
        <v>0</v>
      </c>
      <c r="D66" s="53">
        <f t="shared" si="3"/>
        <v>0</v>
      </c>
      <c r="E66" s="63"/>
      <c r="F66" s="94" t="str">
        <f>IF(ISBLANK(E66),"",VLOOKUP($E66,'list for drop down box'!$A$4:$B$500,2,FALSE))</f>
        <v/>
      </c>
      <c r="G66" s="95" t="str">
        <f>IF(ISBLANK($E66),"",VLOOKUP($E66,'list for drop down box'!$A$4:$C$500,3,FALSE))</f>
        <v/>
      </c>
      <c r="H66" s="96" t="str">
        <f>IF(ISBLANK($E66),"",VLOOKUP($E66,'list for drop down box'!$A$3:$E$4449,4,FALSE))</f>
        <v/>
      </c>
      <c r="I66" s="97" t="str">
        <f>IF(ISBLANK($E66),"",VLOOKUP($E66,'list for drop down box'!$A$3:$E$4449,5,FALSE))</f>
        <v/>
      </c>
      <c r="J66" s="123" t="str">
        <f>IF(ISBLANK($E66),"",IF(ISBLANK($M66),"",IF($M66="Yes","",IFERROR(VLOOKUP($G$5&amp;$E66,'list for drop down box'!$AC:$AH,4,FALSE),""))))</f>
        <v/>
      </c>
      <c r="K66" s="123" t="str">
        <f>IF(ISBLANK($E66),"",IF(ISBLANK($M66),"",IF($M66="Yes","",IFERROR(VLOOKUP($G$5&amp;$E66,'list for drop down box'!$AC:$AH,6,FALSE),""))))</f>
        <v/>
      </c>
      <c r="L66" s="123" t="str">
        <f>IF(ISBLANK($E66),"",IF(ISBLANK($M66),"",IF($M66="Yes","",IFERROR(VLOOKUP($G$5&amp;$E66,'list for drop down box'!$AC:$AH,5,FALSE),""))))</f>
        <v/>
      </c>
      <c r="M66" s="68"/>
      <c r="N66" s="64"/>
      <c r="O66" s="65"/>
      <c r="P66" s="65"/>
      <c r="Q66" s="65"/>
      <c r="R66" s="66"/>
      <c r="S66" s="122" t="str">
        <f>IF(R66&lt;&gt;0,IF(R66="New Site","",VLOOKUP($G$5&amp;R66,'list for drop down box'!V:AA,5,FALSE)),"")</f>
        <v/>
      </c>
      <c r="T66" s="122" t="str">
        <f>IF(R66&lt;&gt;0,IF(R66="New Site","",VLOOKUP($G$5&amp;R66,'list for drop down box'!V:AA,6,FALSE)),"")</f>
        <v/>
      </c>
      <c r="U66" s="69"/>
      <c r="V66" s="69"/>
      <c r="W66" s="104"/>
      <c r="X66" s="104"/>
      <c r="Y66" s="121" t="str">
        <f t="shared" si="10"/>
        <v/>
      </c>
      <c r="Z66" s="121" t="str">
        <f t="shared" si="11"/>
        <v/>
      </c>
      <c r="AA66" s="93" t="str">
        <f t="shared" si="12"/>
        <v/>
      </c>
      <c r="AB66" s="67"/>
      <c r="AC66" s="32">
        <f t="shared" si="17"/>
        <v>0</v>
      </c>
      <c r="AD66" s="32">
        <f>IF(OR(S66="",T66=""),0,IF(COUNTIF('list for drop down box'!$R$4:$R$89,S66&amp;T66)=1,0,1))</f>
        <v>0</v>
      </c>
      <c r="AE66" s="32">
        <f t="shared" si="18"/>
        <v>0</v>
      </c>
      <c r="AF66" s="62">
        <f>IF(AND(SUM(U$9:U260)&gt;0,SUM(U$9:U260)&lt;1),1,0)</f>
        <v>0</v>
      </c>
    </row>
    <row r="67" spans="1:32" s="14" customFormat="1" x14ac:dyDescent="0.25">
      <c r="A67" s="13" t="str">
        <f t="shared" si="15"/>
        <v>0-59</v>
      </c>
      <c r="B67" s="11">
        <f t="shared" si="1"/>
        <v>59</v>
      </c>
      <c r="C67" s="52">
        <f t="shared" si="16"/>
        <v>0</v>
      </c>
      <c r="D67" s="53">
        <f t="shared" si="3"/>
        <v>0</v>
      </c>
      <c r="E67" s="63"/>
      <c r="F67" s="94" t="str">
        <f>IF(ISBLANK(E67),"",VLOOKUP($E67,'list for drop down box'!$A$4:$B$500,2,FALSE))</f>
        <v/>
      </c>
      <c r="G67" s="95" t="str">
        <f>IF(ISBLANK($E67),"",VLOOKUP($E67,'list for drop down box'!$A$4:$C$500,3,FALSE))</f>
        <v/>
      </c>
      <c r="H67" s="96" t="str">
        <f>IF(ISBLANK($E67),"",VLOOKUP($E67,'list for drop down box'!$A$3:$E$4449,4,FALSE))</f>
        <v/>
      </c>
      <c r="I67" s="97" t="str">
        <f>IF(ISBLANK($E67),"",VLOOKUP($E67,'list for drop down box'!$A$3:$E$4449,5,FALSE))</f>
        <v/>
      </c>
      <c r="J67" s="123" t="str">
        <f>IF(ISBLANK($E67),"",IF(ISBLANK($M67),"",IF($M67="Yes","",IFERROR(VLOOKUP($G$5&amp;$E67,'list for drop down box'!$AC:$AH,4,FALSE),""))))</f>
        <v/>
      </c>
      <c r="K67" s="123" t="str">
        <f>IF(ISBLANK($E67),"",IF(ISBLANK($M67),"",IF($M67="Yes","",IFERROR(VLOOKUP($G$5&amp;$E67,'list for drop down box'!$AC:$AH,6,FALSE),""))))</f>
        <v/>
      </c>
      <c r="L67" s="123" t="str">
        <f>IF(ISBLANK($E67),"",IF(ISBLANK($M67),"",IF($M67="Yes","",IFERROR(VLOOKUP($G$5&amp;$E67,'list for drop down box'!$AC:$AH,5,FALSE),""))))</f>
        <v/>
      </c>
      <c r="M67" s="68"/>
      <c r="N67" s="64"/>
      <c r="O67" s="65"/>
      <c r="P67" s="65"/>
      <c r="Q67" s="65"/>
      <c r="R67" s="66"/>
      <c r="S67" s="122" t="str">
        <f>IF(R67&lt;&gt;0,IF(R67="New Site","",VLOOKUP($G$5&amp;R67,'list for drop down box'!V:AA,5,FALSE)),"")</f>
        <v/>
      </c>
      <c r="T67" s="122" t="str">
        <f>IF(R67&lt;&gt;0,IF(R67="New Site","",VLOOKUP($G$5&amp;R67,'list for drop down box'!V:AA,6,FALSE)),"")</f>
        <v/>
      </c>
      <c r="U67" s="69"/>
      <c r="V67" s="69"/>
      <c r="W67" s="104"/>
      <c r="X67" s="104"/>
      <c r="Y67" s="121" t="str">
        <f t="shared" si="10"/>
        <v/>
      </c>
      <c r="Z67" s="121" t="str">
        <f t="shared" si="11"/>
        <v/>
      </c>
      <c r="AA67" s="93" t="str">
        <f t="shared" si="12"/>
        <v/>
      </c>
      <c r="AB67" s="67"/>
      <c r="AC67" s="32">
        <f t="shared" si="17"/>
        <v>0</v>
      </c>
      <c r="AD67" s="32">
        <f>IF(OR(S67="",T67=""),0,IF(COUNTIF('list for drop down box'!$R$4:$R$89,S67&amp;T67)=1,0,1))</f>
        <v>0</v>
      </c>
      <c r="AE67" s="32">
        <f t="shared" si="18"/>
        <v>0</v>
      </c>
      <c r="AF67" s="62">
        <f>IF(AND(SUM(U$9:U261)&gt;0,SUM(U$9:U261)&lt;1),1,0)</f>
        <v>0</v>
      </c>
    </row>
    <row r="68" spans="1:32" s="14" customFormat="1" x14ac:dyDescent="0.25">
      <c r="A68" s="13" t="str">
        <f t="shared" si="15"/>
        <v>0-60</v>
      </c>
      <c r="B68" s="11">
        <f t="shared" si="1"/>
        <v>60</v>
      </c>
      <c r="C68" s="52">
        <f t="shared" si="16"/>
        <v>0</v>
      </c>
      <c r="D68" s="53">
        <f t="shared" si="3"/>
        <v>0</v>
      </c>
      <c r="E68" s="63"/>
      <c r="F68" s="94" t="str">
        <f>IF(ISBLANK(E68),"",VLOOKUP($E68,'list for drop down box'!$A$4:$B$500,2,FALSE))</f>
        <v/>
      </c>
      <c r="G68" s="95" t="str">
        <f>IF(ISBLANK($E68),"",VLOOKUP($E68,'list for drop down box'!$A$4:$C$500,3,FALSE))</f>
        <v/>
      </c>
      <c r="H68" s="96" t="str">
        <f>IF(ISBLANK($E68),"",VLOOKUP($E68,'list for drop down box'!$A$3:$E$4449,4,FALSE))</f>
        <v/>
      </c>
      <c r="I68" s="97" t="str">
        <f>IF(ISBLANK($E68),"",VLOOKUP($E68,'list for drop down box'!$A$3:$E$4449,5,FALSE))</f>
        <v/>
      </c>
      <c r="J68" s="123" t="str">
        <f>IF(ISBLANK($E68),"",IF(ISBLANK($M68),"",IF($M68="Yes","",IFERROR(VLOOKUP($G$5&amp;$E68,'list for drop down box'!$AC:$AH,4,FALSE),""))))</f>
        <v/>
      </c>
      <c r="K68" s="123" t="str">
        <f>IF(ISBLANK($E68),"",IF(ISBLANK($M68),"",IF($M68="Yes","",IFERROR(VLOOKUP($G$5&amp;$E68,'list for drop down box'!$AC:$AH,6,FALSE),""))))</f>
        <v/>
      </c>
      <c r="L68" s="123" t="str">
        <f>IF(ISBLANK($E68),"",IF(ISBLANK($M68),"",IF($M68="Yes","",IFERROR(VLOOKUP($G$5&amp;$E68,'list for drop down box'!$AC:$AH,5,FALSE),""))))</f>
        <v/>
      </c>
      <c r="M68" s="68"/>
      <c r="N68" s="64"/>
      <c r="O68" s="65"/>
      <c r="P68" s="65"/>
      <c r="Q68" s="65"/>
      <c r="R68" s="66"/>
      <c r="S68" s="122" t="str">
        <f>IF(R68&lt;&gt;0,IF(R68="New Site","",VLOOKUP($G$5&amp;R68,'list for drop down box'!V:AA,5,FALSE)),"")</f>
        <v/>
      </c>
      <c r="T68" s="122" t="str">
        <f>IF(R68&lt;&gt;0,IF(R68="New Site","",VLOOKUP($G$5&amp;R68,'list for drop down box'!V:AA,6,FALSE)),"")</f>
        <v/>
      </c>
      <c r="U68" s="69"/>
      <c r="V68" s="69"/>
      <c r="W68" s="104"/>
      <c r="X68" s="104"/>
      <c r="Y68" s="121" t="str">
        <f t="shared" si="10"/>
        <v/>
      </c>
      <c r="Z68" s="121" t="str">
        <f t="shared" si="11"/>
        <v/>
      </c>
      <c r="AA68" s="93" t="str">
        <f t="shared" si="12"/>
        <v/>
      </c>
      <c r="AB68" s="67"/>
      <c r="AC68" s="32">
        <f t="shared" si="17"/>
        <v>0</v>
      </c>
      <c r="AD68" s="32">
        <f>IF(OR(S68="",T68=""),0,IF(COUNTIF('list for drop down box'!$R$4:$R$89,S68&amp;T68)=1,0,1))</f>
        <v>0</v>
      </c>
      <c r="AE68" s="32">
        <f t="shared" si="18"/>
        <v>0</v>
      </c>
      <c r="AF68" s="62">
        <f>IF(AND(SUM(U$9:U262)&gt;0,SUM(U$9:U262)&lt;1),1,0)</f>
        <v>0</v>
      </c>
    </row>
    <row r="69" spans="1:32" s="14" customFormat="1" x14ac:dyDescent="0.25">
      <c r="A69" s="13" t="str">
        <f t="shared" si="15"/>
        <v>0-61</v>
      </c>
      <c r="B69" s="11">
        <f t="shared" si="1"/>
        <v>61</v>
      </c>
      <c r="C69" s="52">
        <f t="shared" si="16"/>
        <v>0</v>
      </c>
      <c r="D69" s="53">
        <f t="shared" si="3"/>
        <v>0</v>
      </c>
      <c r="E69" s="63"/>
      <c r="F69" s="94" t="str">
        <f>IF(ISBLANK(E69),"",VLOOKUP($E69,'list for drop down box'!$A$4:$B$500,2,FALSE))</f>
        <v/>
      </c>
      <c r="G69" s="95" t="str">
        <f>IF(ISBLANK($E69),"",VLOOKUP($E69,'list for drop down box'!$A$4:$C$500,3,FALSE))</f>
        <v/>
      </c>
      <c r="H69" s="96" t="str">
        <f>IF(ISBLANK($E69),"",VLOOKUP($E69,'list for drop down box'!$A$3:$E$4449,4,FALSE))</f>
        <v/>
      </c>
      <c r="I69" s="97" t="str">
        <f>IF(ISBLANK($E69),"",VLOOKUP($E69,'list for drop down box'!$A$3:$E$4449,5,FALSE))</f>
        <v/>
      </c>
      <c r="J69" s="123" t="str">
        <f>IF(ISBLANK($E69),"",IF(ISBLANK($M69),"",IF($M69="Yes","",IFERROR(VLOOKUP($G$5&amp;$E69,'list for drop down box'!$AC:$AH,4,FALSE),""))))</f>
        <v/>
      </c>
      <c r="K69" s="123" t="str">
        <f>IF(ISBLANK($E69),"",IF(ISBLANK($M69),"",IF($M69="Yes","",IFERROR(VLOOKUP($G$5&amp;$E69,'list for drop down box'!$AC:$AH,6,FALSE),""))))</f>
        <v/>
      </c>
      <c r="L69" s="123" t="str">
        <f>IF(ISBLANK($E69),"",IF(ISBLANK($M69),"",IF($M69="Yes","",IFERROR(VLOOKUP($G$5&amp;$E69,'list for drop down box'!$AC:$AH,5,FALSE),""))))</f>
        <v/>
      </c>
      <c r="M69" s="68"/>
      <c r="N69" s="64"/>
      <c r="O69" s="65"/>
      <c r="P69" s="65"/>
      <c r="Q69" s="65"/>
      <c r="R69" s="66"/>
      <c r="S69" s="122" t="str">
        <f>IF(R69&lt;&gt;0,IF(R69="New Site","",VLOOKUP($G$5&amp;R69,'list for drop down box'!V:AA,5,FALSE)),"")</f>
        <v/>
      </c>
      <c r="T69" s="122" t="str">
        <f>IF(R69&lt;&gt;0,IF(R69="New Site","",VLOOKUP($G$5&amp;R69,'list for drop down box'!V:AA,6,FALSE)),"")</f>
        <v/>
      </c>
      <c r="U69" s="69"/>
      <c r="V69" s="69"/>
      <c r="W69" s="104"/>
      <c r="X69" s="104"/>
      <c r="Y69" s="121" t="str">
        <f t="shared" si="10"/>
        <v/>
      </c>
      <c r="Z69" s="121" t="str">
        <f t="shared" si="11"/>
        <v/>
      </c>
      <c r="AA69" s="93" t="str">
        <f t="shared" si="12"/>
        <v/>
      </c>
      <c r="AB69" s="67"/>
      <c r="AC69" s="32">
        <f t="shared" si="17"/>
        <v>0</v>
      </c>
      <c r="AD69" s="32">
        <f>IF(OR(S69="",T69=""),0,IF(COUNTIF('list for drop down box'!$R$4:$R$89,S69&amp;T69)=1,0,1))</f>
        <v>0</v>
      </c>
      <c r="AE69" s="32">
        <f t="shared" si="18"/>
        <v>0</v>
      </c>
      <c r="AF69" s="62">
        <f>IF(AND(SUM(U$9:U263)&gt;0,SUM(U$9:U263)&lt;1),1,0)</f>
        <v>0</v>
      </c>
    </row>
    <row r="70" spans="1:32" s="14" customFormat="1" x14ac:dyDescent="0.25">
      <c r="A70" s="13" t="str">
        <f t="shared" si="15"/>
        <v>0-62</v>
      </c>
      <c r="B70" s="11">
        <f t="shared" si="1"/>
        <v>62</v>
      </c>
      <c r="C70" s="52">
        <f t="shared" si="16"/>
        <v>0</v>
      </c>
      <c r="D70" s="53">
        <f t="shared" si="3"/>
        <v>0</v>
      </c>
      <c r="E70" s="63"/>
      <c r="F70" s="94" t="str">
        <f>IF(ISBLANK(E70),"",VLOOKUP($E70,'list for drop down box'!$A$4:$B$500,2,FALSE))</f>
        <v/>
      </c>
      <c r="G70" s="95" t="str">
        <f>IF(ISBLANK($E70),"",VLOOKUP($E70,'list for drop down box'!$A$4:$C$500,3,FALSE))</f>
        <v/>
      </c>
      <c r="H70" s="96" t="str">
        <f>IF(ISBLANK($E70),"",VLOOKUP($E70,'list for drop down box'!$A$3:$E$4449,4,FALSE))</f>
        <v/>
      </c>
      <c r="I70" s="97" t="str">
        <f>IF(ISBLANK($E70),"",VLOOKUP($E70,'list for drop down box'!$A$3:$E$4449,5,FALSE))</f>
        <v/>
      </c>
      <c r="J70" s="123" t="str">
        <f>IF(ISBLANK($E70),"",IF(ISBLANK($M70),"",IF($M70="Yes","",IFERROR(VLOOKUP($G$5&amp;$E70,'list for drop down box'!$AC:$AH,4,FALSE),""))))</f>
        <v/>
      </c>
      <c r="K70" s="123" t="str">
        <f>IF(ISBLANK($E70),"",IF(ISBLANK($M70),"",IF($M70="Yes","",IFERROR(VLOOKUP($G$5&amp;$E70,'list for drop down box'!$AC:$AH,6,FALSE),""))))</f>
        <v/>
      </c>
      <c r="L70" s="123" t="str">
        <f>IF(ISBLANK($E70),"",IF(ISBLANK($M70),"",IF($M70="Yes","",IFERROR(VLOOKUP($G$5&amp;$E70,'list for drop down box'!$AC:$AH,5,FALSE),""))))</f>
        <v/>
      </c>
      <c r="M70" s="68"/>
      <c r="N70" s="64"/>
      <c r="O70" s="65"/>
      <c r="P70" s="65"/>
      <c r="Q70" s="65"/>
      <c r="R70" s="66"/>
      <c r="S70" s="122" t="str">
        <f>IF(R70&lt;&gt;0,IF(R70="New Site","",VLOOKUP($G$5&amp;R70,'list for drop down box'!V:AA,5,FALSE)),"")</f>
        <v/>
      </c>
      <c r="T70" s="122" t="str">
        <f>IF(R70&lt;&gt;0,IF(R70="New Site","",VLOOKUP($G$5&amp;R70,'list for drop down box'!V:AA,6,FALSE)),"")</f>
        <v/>
      </c>
      <c r="U70" s="69"/>
      <c r="V70" s="69"/>
      <c r="W70" s="104"/>
      <c r="X70" s="104"/>
      <c r="Y70" s="121" t="str">
        <f t="shared" si="10"/>
        <v/>
      </c>
      <c r="Z70" s="121" t="str">
        <f t="shared" si="11"/>
        <v/>
      </c>
      <c r="AA70" s="93" t="str">
        <f t="shared" si="12"/>
        <v/>
      </c>
      <c r="AB70" s="67"/>
      <c r="AC70" s="32">
        <f t="shared" si="17"/>
        <v>0</v>
      </c>
      <c r="AD70" s="32">
        <f>IF(OR(S70="",T70=""),0,IF(COUNTIF('list for drop down box'!$R$4:$R$89,S70&amp;T70)=1,0,1))</f>
        <v>0</v>
      </c>
      <c r="AE70" s="32">
        <f t="shared" si="18"/>
        <v>0</v>
      </c>
      <c r="AF70" s="62">
        <f>IF(AND(SUM(U$9:U264)&gt;0,SUM(U$9:U264)&lt;1),1,0)</f>
        <v>0</v>
      </c>
    </row>
    <row r="71" spans="1:32" s="14" customFormat="1" x14ac:dyDescent="0.25">
      <c r="A71" s="13" t="str">
        <f t="shared" si="15"/>
        <v>0-63</v>
      </c>
      <c r="B71" s="11">
        <f t="shared" si="1"/>
        <v>63</v>
      </c>
      <c r="C71" s="52">
        <f t="shared" si="16"/>
        <v>0</v>
      </c>
      <c r="D71" s="53">
        <f t="shared" si="3"/>
        <v>0</v>
      </c>
      <c r="E71" s="63"/>
      <c r="F71" s="94" t="str">
        <f>IF(ISBLANK(E71),"",VLOOKUP($E71,'list for drop down box'!$A$4:$B$500,2,FALSE))</f>
        <v/>
      </c>
      <c r="G71" s="95" t="str">
        <f>IF(ISBLANK($E71),"",VLOOKUP($E71,'list for drop down box'!$A$4:$C$500,3,FALSE))</f>
        <v/>
      </c>
      <c r="H71" s="96" t="str">
        <f>IF(ISBLANK($E71),"",VLOOKUP($E71,'list for drop down box'!$A$3:$E$4449,4,FALSE))</f>
        <v/>
      </c>
      <c r="I71" s="97" t="str">
        <f>IF(ISBLANK($E71),"",VLOOKUP($E71,'list for drop down box'!$A$3:$E$4449,5,FALSE))</f>
        <v/>
      </c>
      <c r="J71" s="123" t="str">
        <f>IF(ISBLANK($E71),"",IF(ISBLANK($M71),"",IF($M71="Yes","",IFERROR(VLOOKUP($G$5&amp;$E71,'list for drop down box'!$AC:$AH,4,FALSE),""))))</f>
        <v/>
      </c>
      <c r="K71" s="123" t="str">
        <f>IF(ISBLANK($E71),"",IF(ISBLANK($M71),"",IF($M71="Yes","",IFERROR(VLOOKUP($G$5&amp;$E71,'list for drop down box'!$AC:$AH,6,FALSE),""))))</f>
        <v/>
      </c>
      <c r="L71" s="123" t="str">
        <f>IF(ISBLANK($E71),"",IF(ISBLANK($M71),"",IF($M71="Yes","",IFERROR(VLOOKUP($G$5&amp;$E71,'list for drop down box'!$AC:$AH,5,FALSE),""))))</f>
        <v/>
      </c>
      <c r="M71" s="68"/>
      <c r="N71" s="64"/>
      <c r="O71" s="65"/>
      <c r="P71" s="65"/>
      <c r="Q71" s="65"/>
      <c r="R71" s="66"/>
      <c r="S71" s="122" t="str">
        <f>IF(R71&lt;&gt;0,IF(R71="New Site","",VLOOKUP($G$5&amp;R71,'list for drop down box'!V:AA,5,FALSE)),"")</f>
        <v/>
      </c>
      <c r="T71" s="122" t="str">
        <f>IF(R71&lt;&gt;0,IF(R71="New Site","",VLOOKUP($G$5&amp;R71,'list for drop down box'!V:AA,6,FALSE)),"")</f>
        <v/>
      </c>
      <c r="U71" s="69"/>
      <c r="V71" s="69"/>
      <c r="W71" s="104"/>
      <c r="X71" s="104"/>
      <c r="Y71" s="121" t="str">
        <f t="shared" si="10"/>
        <v/>
      </c>
      <c r="Z71" s="121" t="str">
        <f t="shared" si="11"/>
        <v/>
      </c>
      <c r="AA71" s="93" t="str">
        <f t="shared" si="12"/>
        <v/>
      </c>
      <c r="AB71" s="67"/>
      <c r="AC71" s="32">
        <f t="shared" si="17"/>
        <v>0</v>
      </c>
      <c r="AD71" s="32">
        <f>IF(OR(S71="",T71=""),0,IF(COUNTIF('list for drop down box'!$R$4:$R$89,S71&amp;T71)=1,0,1))</f>
        <v>0</v>
      </c>
      <c r="AE71" s="32">
        <f t="shared" si="18"/>
        <v>0</v>
      </c>
      <c r="AF71" s="62">
        <f>IF(AND(SUM(U$9:U265)&gt;0,SUM(U$9:U265)&lt;1),1,0)</f>
        <v>0</v>
      </c>
    </row>
    <row r="72" spans="1:32" s="14" customFormat="1" x14ac:dyDescent="0.25">
      <c r="A72" s="13" t="str">
        <f t="shared" si="15"/>
        <v>0-64</v>
      </c>
      <c r="B72" s="11">
        <f t="shared" si="1"/>
        <v>64</v>
      </c>
      <c r="C72" s="52">
        <f t="shared" si="16"/>
        <v>0</v>
      </c>
      <c r="D72" s="53">
        <f t="shared" si="3"/>
        <v>0</v>
      </c>
      <c r="E72" s="63"/>
      <c r="F72" s="94" t="str">
        <f>IF(ISBLANK(E72),"",VLOOKUP($E72,'list for drop down box'!$A$4:$B$500,2,FALSE))</f>
        <v/>
      </c>
      <c r="G72" s="95" t="str">
        <f>IF(ISBLANK($E72),"",VLOOKUP($E72,'list for drop down box'!$A$4:$C$500,3,FALSE))</f>
        <v/>
      </c>
      <c r="H72" s="96" t="str">
        <f>IF(ISBLANK($E72),"",VLOOKUP($E72,'list for drop down box'!$A$3:$E$4449,4,FALSE))</f>
        <v/>
      </c>
      <c r="I72" s="97" t="str">
        <f>IF(ISBLANK($E72),"",VLOOKUP($E72,'list for drop down box'!$A$3:$E$4449,5,FALSE))</f>
        <v/>
      </c>
      <c r="J72" s="123" t="str">
        <f>IF(ISBLANK($E72),"",IF(ISBLANK($M72),"",IF($M72="Yes","",IFERROR(VLOOKUP($G$5&amp;$E72,'list for drop down box'!$AC:$AH,4,FALSE),""))))</f>
        <v/>
      </c>
      <c r="K72" s="123" t="str">
        <f>IF(ISBLANK($E72),"",IF(ISBLANK($M72),"",IF($M72="Yes","",IFERROR(VLOOKUP($G$5&amp;$E72,'list for drop down box'!$AC:$AH,6,FALSE),""))))</f>
        <v/>
      </c>
      <c r="L72" s="123" t="str">
        <f>IF(ISBLANK($E72),"",IF(ISBLANK($M72),"",IF($M72="Yes","",IFERROR(VLOOKUP($G$5&amp;$E72,'list for drop down box'!$AC:$AH,5,FALSE),""))))</f>
        <v/>
      </c>
      <c r="M72" s="68"/>
      <c r="N72" s="64"/>
      <c r="O72" s="65"/>
      <c r="P72" s="65"/>
      <c r="Q72" s="65"/>
      <c r="R72" s="66"/>
      <c r="S72" s="122" t="str">
        <f>IF(R72&lt;&gt;0,IF(R72="New Site","",VLOOKUP($G$5&amp;R72,'list for drop down box'!V:AA,5,FALSE)),"")</f>
        <v/>
      </c>
      <c r="T72" s="122" t="str">
        <f>IF(R72&lt;&gt;0,IF(R72="New Site","",VLOOKUP($G$5&amp;R72,'list for drop down box'!V:AA,6,FALSE)),"")</f>
        <v/>
      </c>
      <c r="U72" s="69"/>
      <c r="V72" s="69"/>
      <c r="W72" s="104"/>
      <c r="X72" s="104"/>
      <c r="Y72" s="121" t="str">
        <f t="shared" si="10"/>
        <v/>
      </c>
      <c r="Z72" s="121" t="str">
        <f t="shared" si="11"/>
        <v/>
      </c>
      <c r="AA72" s="93" t="str">
        <f t="shared" si="12"/>
        <v/>
      </c>
      <c r="AB72" s="67"/>
      <c r="AC72" s="32">
        <f t="shared" si="17"/>
        <v>0</v>
      </c>
      <c r="AD72" s="32">
        <f>IF(OR(S72="",T72=""),0,IF(COUNTIF('list for drop down box'!$R$4:$R$89,S72&amp;T72)=1,0,1))</f>
        <v>0</v>
      </c>
      <c r="AE72" s="32">
        <f t="shared" si="18"/>
        <v>0</v>
      </c>
      <c r="AF72" s="62">
        <f>IF(AND(SUM(U$9:U266)&gt;0,SUM(U$9:U266)&lt;1),1,0)</f>
        <v>0</v>
      </c>
    </row>
    <row r="73" spans="1:32" s="14" customFormat="1" x14ac:dyDescent="0.25">
      <c r="A73" s="13" t="str">
        <f t="shared" ref="A73:A104" si="19">D73&amp;"-"&amp;B73</f>
        <v>0-65</v>
      </c>
      <c r="B73" s="11">
        <f t="shared" si="1"/>
        <v>65</v>
      </c>
      <c r="C73" s="52">
        <f t="shared" ref="C73:C104" si="20">$V$3</f>
        <v>0</v>
      </c>
      <c r="D73" s="53">
        <f t="shared" si="3"/>
        <v>0</v>
      </c>
      <c r="E73" s="63"/>
      <c r="F73" s="94"/>
      <c r="G73" s="95"/>
      <c r="H73" s="96"/>
      <c r="I73" s="97"/>
      <c r="J73" s="123" t="str">
        <f>IF(ISBLANK($E73),"",IF(ISBLANK($M73),"",IF($M73="Yes","",IFERROR(VLOOKUP($G$5&amp;$E73,'list for drop down box'!$AC:$AH,4,FALSE),""))))</f>
        <v/>
      </c>
      <c r="K73" s="123" t="str">
        <f>IF(ISBLANK($E73),"",IF(ISBLANK($M73),"",IF($M73="Yes","",IFERROR(VLOOKUP($G$5&amp;$E73,'list for drop down box'!$AC:$AH,6,FALSE),""))))</f>
        <v/>
      </c>
      <c r="L73" s="123" t="str">
        <f>IF(ISBLANK($E73),"",IF(ISBLANK($M73),"",IF($M73="Yes","",IFERROR(VLOOKUP($G$5&amp;$E73,'list for drop down box'!$AC:$AH,5,FALSE),""))))</f>
        <v/>
      </c>
      <c r="M73" s="68"/>
      <c r="N73" s="64"/>
      <c r="O73" s="65"/>
      <c r="P73" s="65"/>
      <c r="Q73" s="65"/>
      <c r="R73" s="66"/>
      <c r="S73" s="122" t="str">
        <f>IF(R73&lt;&gt;0,IF(R73="New Site","",VLOOKUP($G$5&amp;R73,'list for drop down box'!V:AA,5,FALSE)),"")</f>
        <v/>
      </c>
      <c r="T73" s="122" t="str">
        <f>IF(R73&lt;&gt;0,IF(R73="New Site","",VLOOKUP($G$5&amp;R73,'list for drop down box'!V:AA,6,FALSE)),"")</f>
        <v/>
      </c>
      <c r="U73" s="69"/>
      <c r="V73" s="69"/>
      <c r="W73" s="104"/>
      <c r="X73" s="104"/>
      <c r="Y73" s="121" t="str">
        <f t="shared" si="10"/>
        <v/>
      </c>
      <c r="Z73" s="121" t="str">
        <f t="shared" si="11"/>
        <v/>
      </c>
      <c r="AA73" s="93" t="str">
        <f t="shared" si="12"/>
        <v/>
      </c>
      <c r="AB73" s="67"/>
      <c r="AC73" s="32">
        <f t="shared" ref="AC73:AC104" si="21">IF(OR(R73="New Site",ISBLANK(R73)),0,IF(S73=VLOOKUP($G$5&amp;$R73,TLA_Lookup,5,FALSE),0,1))</f>
        <v>0</v>
      </c>
      <c r="AD73" s="32">
        <f>IF(OR(S73="",T73=""),0,IF(COUNTIF('list for drop down box'!$R$4:$R$89,S73&amp;T73)=1,0,1))</f>
        <v>0</v>
      </c>
      <c r="AE73" s="32">
        <f t="shared" ref="AE73:AE104" si="22">IF(ISERR(AVERAGEIFS($W$9:$W$202,$E$9:$E$202,E73)),0,IF(AVERAGEIFS($W$9:$W$202,$E$9:$E$202,E73)&lt;&gt;W73,1,0))</f>
        <v>0</v>
      </c>
      <c r="AF73" s="62">
        <f>IF(AND(SUM(U$9:U267)&gt;0,SUM(U$9:U267)&lt;1),1,0)</f>
        <v>0</v>
      </c>
    </row>
    <row r="74" spans="1:32" s="14" customFormat="1" x14ac:dyDescent="0.25">
      <c r="A74" s="13" t="str">
        <f t="shared" si="19"/>
        <v>0-66</v>
      </c>
      <c r="B74" s="11">
        <f t="shared" ref="B74:B137" si="23">ROW()-ROW($B$8)</f>
        <v>66</v>
      </c>
      <c r="C74" s="52">
        <f t="shared" si="20"/>
        <v>0</v>
      </c>
      <c r="D74" s="53">
        <f t="shared" si="3"/>
        <v>0</v>
      </c>
      <c r="E74" s="63"/>
      <c r="F74" s="94"/>
      <c r="G74" s="95"/>
      <c r="H74" s="96"/>
      <c r="I74" s="97"/>
      <c r="J74" s="123" t="str">
        <f>IF(ISBLANK($E74),"",IF(ISBLANK($M74),"",IF($M74="Yes","",IFERROR(VLOOKUP($G$5&amp;$E74,'list for drop down box'!$AC:$AH,4,FALSE),""))))</f>
        <v/>
      </c>
      <c r="K74" s="123" t="str">
        <f>IF(ISBLANK($E74),"",IF(ISBLANK($M74),"",IF($M74="Yes","",IFERROR(VLOOKUP($G$5&amp;$E74,'list for drop down box'!$AC:$AH,6,FALSE),""))))</f>
        <v/>
      </c>
      <c r="L74" s="123" t="str">
        <f>IF(ISBLANK($E74),"",IF(ISBLANK($M74),"",IF($M74="Yes","",IFERROR(VLOOKUP($G$5&amp;$E74,'list for drop down box'!$AC:$AH,5,FALSE),""))))</f>
        <v/>
      </c>
      <c r="M74" s="68"/>
      <c r="N74" s="64"/>
      <c r="O74" s="65"/>
      <c r="P74" s="65"/>
      <c r="Q74" s="65"/>
      <c r="R74" s="66"/>
      <c r="S74" s="122" t="str">
        <f>IF(R74&lt;&gt;0,IF(R74="New Site","",VLOOKUP($G$5&amp;R74,'list for drop down box'!V:AA,5,FALSE)),"")</f>
        <v/>
      </c>
      <c r="T74" s="122" t="str">
        <f>IF(R74&lt;&gt;0,IF(R74="New Site","",VLOOKUP($G$5&amp;R74,'list for drop down box'!V:AA,6,FALSE)),"")</f>
        <v/>
      </c>
      <c r="U74" s="69"/>
      <c r="V74" s="69"/>
      <c r="W74" s="104"/>
      <c r="X74" s="104"/>
      <c r="Y74" s="121" t="str">
        <f t="shared" ref="Y74:Y137" si="24">IFERROR(X74/H74,"")</f>
        <v/>
      </c>
      <c r="Z74" s="121" t="str">
        <f t="shared" ref="Z74:Z137" si="25">IFERROR(W74+Y74,"")</f>
        <v/>
      </c>
      <c r="AA74" s="93" t="str">
        <f t="shared" ref="AA74:AA137" si="26">IF(AC74=1,AC$7,"")&amp;IF(AD74=1,CHAR(10)&amp;AD$7,"")&amp;IF(AE74=1,CHAR(10)&amp;AE$7,"")&amp;IF(AF74=1,CHAR(10)&amp;AF$7,"")</f>
        <v/>
      </c>
      <c r="AB74" s="67"/>
      <c r="AC74" s="32">
        <f t="shared" si="21"/>
        <v>0</v>
      </c>
      <c r="AD74" s="32">
        <f>IF(OR(S74="",T74=""),0,IF(COUNTIF('list for drop down box'!$R$4:$R$89,S74&amp;T74)=1,0,1))</f>
        <v>0</v>
      </c>
      <c r="AE74" s="32">
        <f t="shared" si="22"/>
        <v>0</v>
      </c>
      <c r="AF74" s="62">
        <f>IF(AND(SUM(U$9:U268)&gt;0,SUM(U$9:U268)&lt;1),1,0)</f>
        <v>0</v>
      </c>
    </row>
    <row r="75" spans="1:32" s="14" customFormat="1" x14ac:dyDescent="0.25">
      <c r="A75" s="13" t="str">
        <f t="shared" si="19"/>
        <v>0-67</v>
      </c>
      <c r="B75" s="11">
        <f t="shared" si="23"/>
        <v>67</v>
      </c>
      <c r="C75" s="52">
        <f t="shared" si="20"/>
        <v>0</v>
      </c>
      <c r="D75" s="53">
        <f t="shared" si="3"/>
        <v>0</v>
      </c>
      <c r="E75" s="63"/>
      <c r="F75" s="94"/>
      <c r="G75" s="95"/>
      <c r="H75" s="96"/>
      <c r="I75" s="97"/>
      <c r="J75" s="123" t="str">
        <f>IF(ISBLANK($E75),"",IF(ISBLANK($M75),"",IF($M75="Yes","",IFERROR(VLOOKUP($G$5&amp;$E75,'list for drop down box'!$AC:$AH,4,FALSE),""))))</f>
        <v/>
      </c>
      <c r="K75" s="123" t="str">
        <f>IF(ISBLANK($E75),"",IF(ISBLANK($M75),"",IF($M75="Yes","",IFERROR(VLOOKUP($G$5&amp;$E75,'list for drop down box'!$AC:$AH,6,FALSE),""))))</f>
        <v/>
      </c>
      <c r="L75" s="123" t="str">
        <f>IF(ISBLANK($E75),"",IF(ISBLANK($M75),"",IF($M75="Yes","",IFERROR(VLOOKUP($G$5&amp;$E75,'list for drop down box'!$AC:$AH,5,FALSE),""))))</f>
        <v/>
      </c>
      <c r="M75" s="68"/>
      <c r="N75" s="64"/>
      <c r="O75" s="65"/>
      <c r="P75" s="65"/>
      <c r="Q75" s="65"/>
      <c r="R75" s="66"/>
      <c r="S75" s="122" t="str">
        <f>IF(R75&lt;&gt;0,IF(R75="New Site","",VLOOKUP($G$5&amp;R75,'list for drop down box'!V:AA,5,FALSE)),"")</f>
        <v/>
      </c>
      <c r="T75" s="122" t="str">
        <f>IF(R75&lt;&gt;0,IF(R75="New Site","",VLOOKUP($G$5&amp;R75,'list for drop down box'!V:AA,6,FALSE)),"")</f>
        <v/>
      </c>
      <c r="U75" s="69"/>
      <c r="V75" s="69"/>
      <c r="W75" s="104"/>
      <c r="X75" s="104"/>
      <c r="Y75" s="121" t="str">
        <f t="shared" si="24"/>
        <v/>
      </c>
      <c r="Z75" s="121" t="str">
        <f t="shared" si="25"/>
        <v/>
      </c>
      <c r="AA75" s="93" t="str">
        <f t="shared" si="26"/>
        <v/>
      </c>
      <c r="AB75" s="67"/>
      <c r="AC75" s="32">
        <f t="shared" si="21"/>
        <v>0</v>
      </c>
      <c r="AD75" s="32">
        <f>IF(OR(S75="",T75=""),0,IF(COUNTIF('list for drop down box'!$R$4:$R$89,S75&amp;T75)=1,0,1))</f>
        <v>0</v>
      </c>
      <c r="AE75" s="32">
        <f t="shared" si="22"/>
        <v>0</v>
      </c>
      <c r="AF75" s="62">
        <f>IF(AND(SUM(U$9:U269)&gt;0,SUM(U$9:U269)&lt;1),1,0)</f>
        <v>0</v>
      </c>
    </row>
    <row r="76" spans="1:32" s="14" customFormat="1" x14ac:dyDescent="0.25">
      <c r="A76" s="13" t="str">
        <f t="shared" si="19"/>
        <v>0-68</v>
      </c>
      <c r="B76" s="11">
        <f t="shared" si="23"/>
        <v>68</v>
      </c>
      <c r="C76" s="52">
        <f t="shared" si="20"/>
        <v>0</v>
      </c>
      <c r="D76" s="53">
        <f t="shared" si="3"/>
        <v>0</v>
      </c>
      <c r="E76" s="63"/>
      <c r="F76" s="94" t="str">
        <f>IF(ISBLANK(E76),"",VLOOKUP($E76,'list for drop down box'!$A$4:$B$500,2,FALSE))</f>
        <v/>
      </c>
      <c r="G76" s="95" t="str">
        <f>IF(ISBLANK($E76),"",VLOOKUP($E76,'list for drop down box'!$A$4:$C$500,3,FALSE))</f>
        <v/>
      </c>
      <c r="H76" s="96" t="str">
        <f>IF(ISBLANK($E76),"",VLOOKUP($E76,'list for drop down box'!$A$3:$E$4449,4,FALSE))</f>
        <v/>
      </c>
      <c r="I76" s="97" t="str">
        <f>IF(ISBLANK($E76),"",VLOOKUP($E76,'list for drop down box'!$A$3:$E$4449,5,FALSE))</f>
        <v/>
      </c>
      <c r="J76" s="123" t="str">
        <f>IF(ISBLANK($E76),"",IF(ISBLANK($M76),"",IF($M76="Yes","",IFERROR(VLOOKUP($G$5&amp;$E76,'list for drop down box'!$AC:$AH,4,FALSE),""))))</f>
        <v/>
      </c>
      <c r="K76" s="123" t="str">
        <f>IF(ISBLANK($E76),"",IF(ISBLANK($M76),"",IF($M76="Yes","",IFERROR(VLOOKUP($G$5&amp;$E76,'list for drop down box'!$AC:$AH,6,FALSE),""))))</f>
        <v/>
      </c>
      <c r="L76" s="123" t="str">
        <f>IF(ISBLANK($E76),"",IF(ISBLANK($M76),"",IF($M76="Yes","",IFERROR(VLOOKUP($G$5&amp;$E76,'list for drop down box'!$AC:$AH,5,FALSE),""))))</f>
        <v/>
      </c>
      <c r="M76" s="68"/>
      <c r="N76" s="64"/>
      <c r="O76" s="65"/>
      <c r="P76" s="65"/>
      <c r="Q76" s="65"/>
      <c r="R76" s="66"/>
      <c r="S76" s="122" t="str">
        <f>IF(R76&lt;&gt;0,IF(R76="New Site","",VLOOKUP($G$5&amp;R76,'list for drop down box'!V:AA,5,FALSE)),"")</f>
        <v/>
      </c>
      <c r="T76" s="122" t="str">
        <f>IF(R76&lt;&gt;0,IF(R76="New Site","",VLOOKUP($G$5&amp;R76,'list for drop down box'!V:AA,6,FALSE)),"")</f>
        <v/>
      </c>
      <c r="U76" s="69"/>
      <c r="V76" s="69"/>
      <c r="W76" s="104"/>
      <c r="X76" s="104"/>
      <c r="Y76" s="121" t="str">
        <f t="shared" si="24"/>
        <v/>
      </c>
      <c r="Z76" s="121" t="str">
        <f t="shared" si="25"/>
        <v/>
      </c>
      <c r="AA76" s="93" t="str">
        <f t="shared" si="26"/>
        <v/>
      </c>
      <c r="AB76" s="67"/>
      <c r="AC76" s="32">
        <f t="shared" si="21"/>
        <v>0</v>
      </c>
      <c r="AD76" s="32">
        <f>IF(OR(S76="",T76=""),0,IF(COUNTIF('list for drop down box'!$R$4:$R$89,S76&amp;T76)=1,0,1))</f>
        <v>0</v>
      </c>
      <c r="AE76" s="32">
        <f t="shared" si="22"/>
        <v>0</v>
      </c>
      <c r="AF76" s="62">
        <f>IF(AND(SUM(U$9:U270)&gt;0,SUM(U$9:U270)&lt;1),1,0)</f>
        <v>0</v>
      </c>
    </row>
    <row r="77" spans="1:32" s="14" customFormat="1" x14ac:dyDescent="0.25">
      <c r="A77" s="13" t="str">
        <f t="shared" si="19"/>
        <v>0-69</v>
      </c>
      <c r="B77" s="11">
        <f t="shared" si="23"/>
        <v>69</v>
      </c>
      <c r="C77" s="52">
        <f t="shared" si="20"/>
        <v>0</v>
      </c>
      <c r="D77" s="53">
        <f t="shared" si="3"/>
        <v>0</v>
      </c>
      <c r="E77" s="63"/>
      <c r="F77" s="94" t="str">
        <f>IF(ISBLANK(E77),"",VLOOKUP($E77,'list for drop down box'!$A$4:$B$500,2,FALSE))</f>
        <v/>
      </c>
      <c r="G77" s="95" t="str">
        <f>IF(ISBLANK($E77),"",VLOOKUP($E77,'list for drop down box'!$A$4:$C$500,3,FALSE))</f>
        <v/>
      </c>
      <c r="H77" s="96" t="str">
        <f>IF(ISBLANK($E77),"",VLOOKUP($E77,'list for drop down box'!$A$3:$E$4449,4,FALSE))</f>
        <v/>
      </c>
      <c r="I77" s="97" t="str">
        <f>IF(ISBLANK($E77),"",VLOOKUP($E77,'list for drop down box'!$A$3:$E$4449,5,FALSE))</f>
        <v/>
      </c>
      <c r="J77" s="123" t="str">
        <f>IF(ISBLANK($E77),"",IF(ISBLANK($M77),"",IF($M77="Yes","",IFERROR(VLOOKUP($G$5&amp;$E77,'list for drop down box'!$AC:$AH,4,FALSE),""))))</f>
        <v/>
      </c>
      <c r="K77" s="123" t="str">
        <f>IF(ISBLANK($E77),"",IF(ISBLANK($M77),"",IF($M77="Yes","",IFERROR(VLOOKUP($G$5&amp;$E77,'list for drop down box'!$AC:$AH,6,FALSE),""))))</f>
        <v/>
      </c>
      <c r="L77" s="123" t="str">
        <f>IF(ISBLANK($E77),"",IF(ISBLANK($M77),"",IF($M77="Yes","",IFERROR(VLOOKUP($G$5&amp;$E77,'list for drop down box'!$AC:$AH,5,FALSE),""))))</f>
        <v/>
      </c>
      <c r="M77" s="68"/>
      <c r="N77" s="64"/>
      <c r="O77" s="65"/>
      <c r="P77" s="65"/>
      <c r="Q77" s="65"/>
      <c r="R77" s="66"/>
      <c r="S77" s="122" t="str">
        <f>IF(R77&lt;&gt;0,IF(R77="New Site","",VLOOKUP($G$5&amp;R77,'list for drop down box'!V:AA,5,FALSE)),"")</f>
        <v/>
      </c>
      <c r="T77" s="122" t="str">
        <f>IF(R77&lt;&gt;0,IF(R77="New Site","",VLOOKUP($G$5&amp;R77,'list for drop down box'!V:AA,6,FALSE)),"")</f>
        <v/>
      </c>
      <c r="U77" s="69"/>
      <c r="V77" s="69"/>
      <c r="W77" s="104"/>
      <c r="X77" s="104"/>
      <c r="Y77" s="121" t="str">
        <f t="shared" si="24"/>
        <v/>
      </c>
      <c r="Z77" s="121" t="str">
        <f t="shared" si="25"/>
        <v/>
      </c>
      <c r="AA77" s="93" t="str">
        <f t="shared" si="26"/>
        <v/>
      </c>
      <c r="AB77" s="67"/>
      <c r="AC77" s="32">
        <f t="shared" si="21"/>
        <v>0</v>
      </c>
      <c r="AD77" s="32">
        <f>IF(OR(S77="",T77=""),0,IF(COUNTIF('list for drop down box'!$R$4:$R$89,S77&amp;T77)=1,0,1))</f>
        <v>0</v>
      </c>
      <c r="AE77" s="32">
        <f t="shared" si="22"/>
        <v>0</v>
      </c>
      <c r="AF77" s="62">
        <f>IF(AND(SUM(U$9:U271)&gt;0,SUM(U$9:U271)&lt;1),1,0)</f>
        <v>0</v>
      </c>
    </row>
    <row r="78" spans="1:32" s="14" customFormat="1" x14ac:dyDescent="0.25">
      <c r="A78" s="13" t="str">
        <f t="shared" si="19"/>
        <v>0-70</v>
      </c>
      <c r="B78" s="11">
        <f t="shared" si="23"/>
        <v>70</v>
      </c>
      <c r="C78" s="52">
        <f t="shared" si="20"/>
        <v>0</v>
      </c>
      <c r="D78" s="53">
        <f t="shared" si="3"/>
        <v>0</v>
      </c>
      <c r="E78" s="63"/>
      <c r="F78" s="94" t="str">
        <f>IF(ISBLANK(E78),"",VLOOKUP($E78,'list for drop down box'!$A$4:$B$500,2,FALSE))</f>
        <v/>
      </c>
      <c r="G78" s="95" t="str">
        <f>IF(ISBLANK($E78),"",VLOOKUP($E78,'list for drop down box'!$A$4:$C$500,3,FALSE))</f>
        <v/>
      </c>
      <c r="H78" s="96" t="str">
        <f>IF(ISBLANK($E78),"",VLOOKUP($E78,'list for drop down box'!$A$3:$E$4449,4,FALSE))</f>
        <v/>
      </c>
      <c r="I78" s="97" t="str">
        <f>IF(ISBLANK($E78),"",VLOOKUP($E78,'list for drop down box'!$A$3:$E$4449,5,FALSE))</f>
        <v/>
      </c>
      <c r="J78" s="123" t="str">
        <f>IF(ISBLANK($E78),"",IF(ISBLANK($M78),"",IF($M78="Yes","",IFERROR(VLOOKUP($G$5&amp;$E78,'list for drop down box'!$AC:$AH,4,FALSE),""))))</f>
        <v/>
      </c>
      <c r="K78" s="123" t="str">
        <f>IF(ISBLANK($E78),"",IF(ISBLANK($M78),"",IF($M78="Yes","",IFERROR(VLOOKUP($G$5&amp;$E78,'list for drop down box'!$AC:$AH,6,FALSE),""))))</f>
        <v/>
      </c>
      <c r="L78" s="123" t="str">
        <f>IF(ISBLANK($E78),"",IF(ISBLANK($M78),"",IF($M78="Yes","",IFERROR(VLOOKUP($G$5&amp;$E78,'list for drop down box'!$AC:$AH,5,FALSE),""))))</f>
        <v/>
      </c>
      <c r="M78" s="68"/>
      <c r="N78" s="64"/>
      <c r="O78" s="65"/>
      <c r="P78" s="65"/>
      <c r="Q78" s="65"/>
      <c r="R78" s="66"/>
      <c r="S78" s="122" t="str">
        <f>IF(R78&lt;&gt;0,IF(R78="New Site","",VLOOKUP($G$5&amp;R78,'list for drop down box'!V:AA,5,FALSE)),"")</f>
        <v/>
      </c>
      <c r="T78" s="122" t="str">
        <f>IF(R78&lt;&gt;0,IF(R78="New Site","",VLOOKUP($G$5&amp;R78,'list for drop down box'!V:AA,6,FALSE)),"")</f>
        <v/>
      </c>
      <c r="U78" s="69"/>
      <c r="V78" s="69"/>
      <c r="W78" s="104"/>
      <c r="X78" s="104"/>
      <c r="Y78" s="121" t="str">
        <f t="shared" si="24"/>
        <v/>
      </c>
      <c r="Z78" s="121" t="str">
        <f t="shared" si="25"/>
        <v/>
      </c>
      <c r="AA78" s="93" t="str">
        <f t="shared" si="26"/>
        <v/>
      </c>
      <c r="AB78" s="67"/>
      <c r="AC78" s="32">
        <f t="shared" si="21"/>
        <v>0</v>
      </c>
      <c r="AD78" s="32">
        <f>IF(OR(S78="",T78=""),0,IF(COUNTIF('list for drop down box'!$R$4:$R$89,S78&amp;T78)=1,0,1))</f>
        <v>0</v>
      </c>
      <c r="AE78" s="32">
        <f t="shared" si="22"/>
        <v>0</v>
      </c>
      <c r="AF78" s="62">
        <f>IF(AND(SUM(U$9:U272)&gt;0,SUM(U$9:U272)&lt;1),1,0)</f>
        <v>0</v>
      </c>
    </row>
    <row r="79" spans="1:32" s="14" customFormat="1" x14ac:dyDescent="0.25">
      <c r="A79" s="13" t="str">
        <f t="shared" si="19"/>
        <v>0-71</v>
      </c>
      <c r="B79" s="11">
        <f t="shared" si="23"/>
        <v>71</v>
      </c>
      <c r="C79" s="52">
        <f t="shared" si="20"/>
        <v>0</v>
      </c>
      <c r="D79" s="53">
        <f t="shared" si="3"/>
        <v>0</v>
      </c>
      <c r="E79" s="63"/>
      <c r="F79" s="94" t="str">
        <f>IF(ISBLANK(E79),"",VLOOKUP($E79,'list for drop down box'!$A$4:$B$500,2,FALSE))</f>
        <v/>
      </c>
      <c r="G79" s="95" t="str">
        <f>IF(ISBLANK($E79),"",VLOOKUP($E79,'list for drop down box'!$A$4:$C$500,3,FALSE))</f>
        <v/>
      </c>
      <c r="H79" s="96" t="str">
        <f>IF(ISBLANK($E79),"",VLOOKUP($E79,'list for drop down box'!$A$3:$E$4449,4,FALSE))</f>
        <v/>
      </c>
      <c r="I79" s="97" t="str">
        <f>IF(ISBLANK($E79),"",VLOOKUP($E79,'list for drop down box'!$A$3:$E$4449,5,FALSE))</f>
        <v/>
      </c>
      <c r="J79" s="123" t="str">
        <f>IF(ISBLANK($E79),"",IF(ISBLANK($M79),"",IF($M79="Yes","",IFERROR(VLOOKUP($G$5&amp;$E79,'list for drop down box'!$AC:$AH,4,FALSE),""))))</f>
        <v/>
      </c>
      <c r="K79" s="123" t="str">
        <f>IF(ISBLANK($E79),"",IF(ISBLANK($M79),"",IF($M79="Yes","",IFERROR(VLOOKUP($G$5&amp;$E79,'list for drop down box'!$AC:$AH,6,FALSE),""))))</f>
        <v/>
      </c>
      <c r="L79" s="123" t="str">
        <f>IF(ISBLANK($E79),"",IF(ISBLANK($M79),"",IF($M79="Yes","",IFERROR(VLOOKUP($G$5&amp;$E79,'list for drop down box'!$AC:$AH,5,FALSE),""))))</f>
        <v/>
      </c>
      <c r="M79" s="68"/>
      <c r="N79" s="64"/>
      <c r="O79" s="65"/>
      <c r="P79" s="65"/>
      <c r="Q79" s="65"/>
      <c r="R79" s="66"/>
      <c r="S79" s="122" t="str">
        <f>IF(R79&lt;&gt;0,IF(R79="New Site","",VLOOKUP($G$5&amp;R79,'list for drop down box'!V:AA,5,FALSE)),"")</f>
        <v/>
      </c>
      <c r="T79" s="122" t="str">
        <f>IF(R79&lt;&gt;0,IF(R79="New Site","",VLOOKUP($G$5&amp;R79,'list for drop down box'!V:AA,6,FALSE)),"")</f>
        <v/>
      </c>
      <c r="U79" s="69"/>
      <c r="V79" s="69"/>
      <c r="W79" s="104"/>
      <c r="X79" s="104"/>
      <c r="Y79" s="121" t="str">
        <f t="shared" si="24"/>
        <v/>
      </c>
      <c r="Z79" s="121" t="str">
        <f t="shared" si="25"/>
        <v/>
      </c>
      <c r="AA79" s="93" t="str">
        <f t="shared" si="26"/>
        <v/>
      </c>
      <c r="AB79" s="67"/>
      <c r="AC79" s="32">
        <f t="shared" si="21"/>
        <v>0</v>
      </c>
      <c r="AD79" s="32">
        <f>IF(OR(S79="",T79=""),0,IF(COUNTIF('list for drop down box'!$R$4:$R$89,S79&amp;T79)=1,0,1))</f>
        <v>0</v>
      </c>
      <c r="AE79" s="32">
        <f t="shared" si="22"/>
        <v>0</v>
      </c>
      <c r="AF79" s="62">
        <f>IF(AND(SUM(U$9:U273)&gt;0,SUM(U$9:U273)&lt;1),1,0)</f>
        <v>0</v>
      </c>
    </row>
    <row r="80" spans="1:32" s="14" customFormat="1" x14ac:dyDescent="0.25">
      <c r="A80" s="13" t="str">
        <f t="shared" si="19"/>
        <v>0-72</v>
      </c>
      <c r="B80" s="11">
        <f t="shared" si="23"/>
        <v>72</v>
      </c>
      <c r="C80" s="52">
        <f t="shared" si="20"/>
        <v>0</v>
      </c>
      <c r="D80" s="53">
        <f t="shared" si="3"/>
        <v>0</v>
      </c>
      <c r="E80" s="63"/>
      <c r="F80" s="94" t="str">
        <f>IF(ISBLANK(E80),"",VLOOKUP($E80,'list for drop down box'!$A$4:$B$500,2,FALSE))</f>
        <v/>
      </c>
      <c r="G80" s="95" t="str">
        <f>IF(ISBLANK($E80),"",VLOOKUP($E80,'list for drop down box'!$A$4:$C$500,3,FALSE))</f>
        <v/>
      </c>
      <c r="H80" s="96" t="str">
        <f>IF(ISBLANK($E80),"",VLOOKUP($E80,'list for drop down box'!$A$3:$E$4449,4,FALSE))</f>
        <v/>
      </c>
      <c r="I80" s="97" t="str">
        <f>IF(ISBLANK($E80),"",VLOOKUP($E80,'list for drop down box'!$A$3:$E$4449,5,FALSE))</f>
        <v/>
      </c>
      <c r="J80" s="123" t="str">
        <f>IF(ISBLANK($E80),"",IF(ISBLANK($M80),"",IF($M80="Yes","",IFERROR(VLOOKUP($G$5&amp;$E80,'list for drop down box'!$AC:$AH,4,FALSE),""))))</f>
        <v/>
      </c>
      <c r="K80" s="123" t="str">
        <f>IF(ISBLANK($E80),"",IF(ISBLANK($M80),"",IF($M80="Yes","",IFERROR(VLOOKUP($G$5&amp;$E80,'list for drop down box'!$AC:$AH,6,FALSE),""))))</f>
        <v/>
      </c>
      <c r="L80" s="123" t="str">
        <f>IF(ISBLANK($E80),"",IF(ISBLANK($M80),"",IF($M80="Yes","",IFERROR(VLOOKUP($G$5&amp;$E80,'list for drop down box'!$AC:$AH,5,FALSE),""))))</f>
        <v/>
      </c>
      <c r="M80" s="68"/>
      <c r="N80" s="64"/>
      <c r="O80" s="65"/>
      <c r="P80" s="65"/>
      <c r="Q80" s="65"/>
      <c r="R80" s="66"/>
      <c r="S80" s="122" t="str">
        <f>IF(R80&lt;&gt;0,IF(R80="New Site","",VLOOKUP($G$5&amp;R80,'list for drop down box'!V:AA,5,FALSE)),"")</f>
        <v/>
      </c>
      <c r="T80" s="122" t="str">
        <f>IF(R80&lt;&gt;0,IF(R80="New Site","",VLOOKUP($G$5&amp;R80,'list for drop down box'!V:AA,6,FALSE)),"")</f>
        <v/>
      </c>
      <c r="U80" s="69"/>
      <c r="V80" s="69"/>
      <c r="W80" s="104"/>
      <c r="X80" s="104"/>
      <c r="Y80" s="121" t="str">
        <f t="shared" si="24"/>
        <v/>
      </c>
      <c r="Z80" s="121" t="str">
        <f t="shared" si="25"/>
        <v/>
      </c>
      <c r="AA80" s="93" t="str">
        <f t="shared" si="26"/>
        <v/>
      </c>
      <c r="AB80" s="67"/>
      <c r="AC80" s="32">
        <f t="shared" si="21"/>
        <v>0</v>
      </c>
      <c r="AD80" s="32">
        <f>IF(OR(S80="",T80=""),0,IF(COUNTIF('list for drop down box'!$R$4:$R$89,S80&amp;T80)=1,0,1))</f>
        <v>0</v>
      </c>
      <c r="AE80" s="32">
        <f t="shared" si="22"/>
        <v>0</v>
      </c>
      <c r="AF80" s="62">
        <f>IF(AND(SUM(U$9:U274)&gt;0,SUM(U$9:U274)&lt;1),1,0)</f>
        <v>0</v>
      </c>
    </row>
    <row r="81" spans="1:32" s="14" customFormat="1" x14ac:dyDescent="0.25">
      <c r="A81" s="13" t="str">
        <f t="shared" si="19"/>
        <v>0-73</v>
      </c>
      <c r="B81" s="11">
        <f t="shared" si="23"/>
        <v>73</v>
      </c>
      <c r="C81" s="52">
        <f t="shared" si="20"/>
        <v>0</v>
      </c>
      <c r="D81" s="53">
        <f t="shared" si="3"/>
        <v>0</v>
      </c>
      <c r="E81" s="63"/>
      <c r="F81" s="94" t="str">
        <f>IF(ISBLANK(E81),"",VLOOKUP($E81,'list for drop down box'!$A$4:$B$500,2,FALSE))</f>
        <v/>
      </c>
      <c r="G81" s="95" t="str">
        <f>IF(ISBLANK($E81),"",VLOOKUP($E81,'list for drop down box'!$A$4:$C$500,3,FALSE))</f>
        <v/>
      </c>
      <c r="H81" s="96" t="str">
        <f>IF(ISBLANK($E81),"",VLOOKUP($E81,'list for drop down box'!$A$3:$E$4449,4,FALSE))</f>
        <v/>
      </c>
      <c r="I81" s="97" t="str">
        <f>IF(ISBLANK($E81),"",VLOOKUP($E81,'list for drop down box'!$A$3:$E$4449,5,FALSE))</f>
        <v/>
      </c>
      <c r="J81" s="123" t="str">
        <f>IF(ISBLANK($E81),"",IF(ISBLANK($M81),"",IF($M81="Yes","",IFERROR(VLOOKUP($G$5&amp;$E81,'list for drop down box'!$AC:$AH,4,FALSE),""))))</f>
        <v/>
      </c>
      <c r="K81" s="123" t="str">
        <f>IF(ISBLANK($E81),"",IF(ISBLANK($M81),"",IF($M81="Yes","",IFERROR(VLOOKUP($G$5&amp;$E81,'list for drop down box'!$AC:$AH,6,FALSE),""))))</f>
        <v/>
      </c>
      <c r="L81" s="123" t="str">
        <f>IF(ISBLANK($E81),"",IF(ISBLANK($M81),"",IF($M81="Yes","",IFERROR(VLOOKUP($G$5&amp;$E81,'list for drop down box'!$AC:$AH,5,FALSE),""))))</f>
        <v/>
      </c>
      <c r="M81" s="68"/>
      <c r="N81" s="64"/>
      <c r="O81" s="65"/>
      <c r="P81" s="65"/>
      <c r="Q81" s="65"/>
      <c r="R81" s="66"/>
      <c r="S81" s="122" t="str">
        <f>IF(R81&lt;&gt;0,IF(R81="New Site","",VLOOKUP($G$5&amp;R81,'list for drop down box'!V:AA,5,FALSE)),"")</f>
        <v/>
      </c>
      <c r="T81" s="122" t="str">
        <f>IF(R81&lt;&gt;0,IF(R81="New Site","",VLOOKUP($G$5&amp;R81,'list for drop down box'!V:AA,6,FALSE)),"")</f>
        <v/>
      </c>
      <c r="U81" s="69"/>
      <c r="V81" s="69"/>
      <c r="W81" s="104"/>
      <c r="X81" s="104"/>
      <c r="Y81" s="121" t="str">
        <f t="shared" si="24"/>
        <v/>
      </c>
      <c r="Z81" s="121" t="str">
        <f t="shared" si="25"/>
        <v/>
      </c>
      <c r="AA81" s="93" t="str">
        <f t="shared" si="26"/>
        <v/>
      </c>
      <c r="AB81" s="67"/>
      <c r="AC81" s="32">
        <f t="shared" si="21"/>
        <v>0</v>
      </c>
      <c r="AD81" s="32">
        <f>IF(OR(S81="",T81=""),0,IF(COUNTIF('list for drop down box'!$R$4:$R$89,S81&amp;T81)=1,0,1))</f>
        <v>0</v>
      </c>
      <c r="AE81" s="32">
        <f t="shared" si="22"/>
        <v>0</v>
      </c>
      <c r="AF81" s="62">
        <f>IF(AND(SUM(U$9:U275)&gt;0,SUM(U$9:U275)&lt;1),1,0)</f>
        <v>0</v>
      </c>
    </row>
    <row r="82" spans="1:32" s="14" customFormat="1" x14ac:dyDescent="0.25">
      <c r="A82" s="13" t="str">
        <f t="shared" si="19"/>
        <v>0-74</v>
      </c>
      <c r="B82" s="11">
        <f t="shared" si="23"/>
        <v>74</v>
      </c>
      <c r="C82" s="52">
        <f t="shared" si="20"/>
        <v>0</v>
      </c>
      <c r="D82" s="53">
        <f t="shared" si="3"/>
        <v>0</v>
      </c>
      <c r="E82" s="63"/>
      <c r="F82" s="94" t="str">
        <f>IF(ISBLANK(E82),"",VLOOKUP($E82,'list for drop down box'!$A$4:$B$500,2,FALSE))</f>
        <v/>
      </c>
      <c r="G82" s="95" t="str">
        <f>IF(ISBLANK($E82),"",VLOOKUP($E82,'list for drop down box'!$A$4:$C$500,3,FALSE))</f>
        <v/>
      </c>
      <c r="H82" s="96" t="str">
        <f>IF(ISBLANK($E82),"",VLOOKUP($E82,'list for drop down box'!$A$3:$E$4449,4,FALSE))</f>
        <v/>
      </c>
      <c r="I82" s="97" t="str">
        <f>IF(ISBLANK($E82),"",VLOOKUP($E82,'list for drop down box'!$A$3:$E$4449,5,FALSE))</f>
        <v/>
      </c>
      <c r="J82" s="123" t="str">
        <f>IF(ISBLANK($E82),"",IF(ISBLANK($M82),"",IF($M82="Yes","",IFERROR(VLOOKUP($G$5&amp;$E82,'list for drop down box'!$AC:$AH,4,FALSE),""))))</f>
        <v/>
      </c>
      <c r="K82" s="123" t="str">
        <f>IF(ISBLANK($E82),"",IF(ISBLANK($M82),"",IF($M82="Yes","",IFERROR(VLOOKUP($G$5&amp;$E82,'list for drop down box'!$AC:$AH,6,FALSE),""))))</f>
        <v/>
      </c>
      <c r="L82" s="123" t="str">
        <f>IF(ISBLANK($E82),"",IF(ISBLANK($M82),"",IF($M82="Yes","",IFERROR(VLOOKUP($G$5&amp;$E82,'list for drop down box'!$AC:$AH,5,FALSE),""))))</f>
        <v/>
      </c>
      <c r="M82" s="68"/>
      <c r="N82" s="64"/>
      <c r="O82" s="65"/>
      <c r="P82" s="65"/>
      <c r="Q82" s="65"/>
      <c r="R82" s="66"/>
      <c r="S82" s="122" t="str">
        <f>IF(R82&lt;&gt;0,IF(R82="New Site","",VLOOKUP($G$5&amp;R82,'list for drop down box'!V:AA,5,FALSE)),"")</f>
        <v/>
      </c>
      <c r="T82" s="122" t="str">
        <f>IF(R82&lt;&gt;0,IF(R82="New Site","",VLOOKUP($G$5&amp;R82,'list for drop down box'!V:AA,6,FALSE)),"")</f>
        <v/>
      </c>
      <c r="U82" s="69"/>
      <c r="V82" s="69"/>
      <c r="W82" s="104"/>
      <c r="X82" s="104"/>
      <c r="Y82" s="121" t="str">
        <f t="shared" si="24"/>
        <v/>
      </c>
      <c r="Z82" s="121" t="str">
        <f t="shared" si="25"/>
        <v/>
      </c>
      <c r="AA82" s="93" t="str">
        <f t="shared" si="26"/>
        <v/>
      </c>
      <c r="AB82" s="67"/>
      <c r="AC82" s="32">
        <f t="shared" si="21"/>
        <v>0</v>
      </c>
      <c r="AD82" s="32">
        <f>IF(OR(S82="",T82=""),0,IF(COUNTIF('list for drop down box'!$R$4:$R$89,S82&amp;T82)=1,0,1))</f>
        <v>0</v>
      </c>
      <c r="AE82" s="32">
        <f t="shared" si="22"/>
        <v>0</v>
      </c>
      <c r="AF82" s="62">
        <f>IF(AND(SUM(U$9:U276)&gt;0,SUM(U$9:U276)&lt;1),1,0)</f>
        <v>0</v>
      </c>
    </row>
    <row r="83" spans="1:32" s="14" customFormat="1" x14ac:dyDescent="0.25">
      <c r="A83" s="13" t="str">
        <f t="shared" si="19"/>
        <v>0-75</v>
      </c>
      <c r="B83" s="11">
        <f t="shared" si="23"/>
        <v>75</v>
      </c>
      <c r="C83" s="52">
        <f t="shared" si="20"/>
        <v>0</v>
      </c>
      <c r="D83" s="53">
        <f t="shared" si="3"/>
        <v>0</v>
      </c>
      <c r="E83" s="63"/>
      <c r="F83" s="94" t="str">
        <f>IF(ISBLANK(E83),"",VLOOKUP($E83,'list for drop down box'!$A$4:$B$500,2,FALSE))</f>
        <v/>
      </c>
      <c r="G83" s="95" t="str">
        <f>IF(ISBLANK($E83),"",VLOOKUP($E83,'list for drop down box'!$A$4:$C$500,3,FALSE))</f>
        <v/>
      </c>
      <c r="H83" s="96" t="str">
        <f>IF(ISBLANK($E83),"",VLOOKUP($E83,'list for drop down box'!$A$3:$E$4449,4,FALSE))</f>
        <v/>
      </c>
      <c r="I83" s="97" t="str">
        <f>IF(ISBLANK($E83),"",VLOOKUP($E83,'list for drop down box'!$A$3:$E$4449,5,FALSE))</f>
        <v/>
      </c>
      <c r="J83" s="123" t="str">
        <f>IF(ISBLANK($E83),"",IF(ISBLANK($M83),"",IF($M83="Yes","",IFERROR(VLOOKUP($G$5&amp;$E83,'list for drop down box'!$AC:$AH,4,FALSE),""))))</f>
        <v/>
      </c>
      <c r="K83" s="123" t="str">
        <f>IF(ISBLANK($E83),"",IF(ISBLANK($M83),"",IF($M83="Yes","",IFERROR(VLOOKUP($G$5&amp;$E83,'list for drop down box'!$AC:$AH,6,FALSE),""))))</f>
        <v/>
      </c>
      <c r="L83" s="123" t="str">
        <f>IF(ISBLANK($E83),"",IF(ISBLANK($M83),"",IF($M83="Yes","",IFERROR(VLOOKUP($G$5&amp;$E83,'list for drop down box'!$AC:$AH,5,FALSE),""))))</f>
        <v/>
      </c>
      <c r="M83" s="68"/>
      <c r="N83" s="64"/>
      <c r="O83" s="65"/>
      <c r="P83" s="65"/>
      <c r="Q83" s="65"/>
      <c r="R83" s="66"/>
      <c r="S83" s="122" t="str">
        <f>IF(R83&lt;&gt;0,IF(R83="New Site","",VLOOKUP($G$5&amp;R83,'list for drop down box'!V:AA,5,FALSE)),"")</f>
        <v/>
      </c>
      <c r="T83" s="122" t="str">
        <f>IF(R83&lt;&gt;0,IF(R83="New Site","",VLOOKUP($G$5&amp;R83,'list for drop down box'!V:AA,6,FALSE)),"")</f>
        <v/>
      </c>
      <c r="U83" s="69"/>
      <c r="V83" s="69"/>
      <c r="W83" s="104"/>
      <c r="X83" s="104"/>
      <c r="Y83" s="121" t="str">
        <f t="shared" si="24"/>
        <v/>
      </c>
      <c r="Z83" s="121" t="str">
        <f t="shared" si="25"/>
        <v/>
      </c>
      <c r="AA83" s="93" t="str">
        <f t="shared" si="26"/>
        <v/>
      </c>
      <c r="AB83" s="67"/>
      <c r="AC83" s="32">
        <f t="shared" si="21"/>
        <v>0</v>
      </c>
      <c r="AD83" s="32">
        <f>IF(OR(S83="",T83=""),0,IF(COUNTIF('list for drop down box'!$R$4:$R$89,S83&amp;T83)=1,0,1))</f>
        <v>0</v>
      </c>
      <c r="AE83" s="32">
        <f t="shared" si="22"/>
        <v>0</v>
      </c>
      <c r="AF83" s="62">
        <f>IF(AND(SUM(U$9:U277)&gt;0,SUM(U$9:U277)&lt;1),1,0)</f>
        <v>0</v>
      </c>
    </row>
    <row r="84" spans="1:32" s="14" customFormat="1" x14ac:dyDescent="0.25">
      <c r="A84" s="13" t="str">
        <f t="shared" si="19"/>
        <v>0-76</v>
      </c>
      <c r="B84" s="11">
        <f t="shared" si="23"/>
        <v>76</v>
      </c>
      <c r="C84" s="52">
        <f t="shared" si="20"/>
        <v>0</v>
      </c>
      <c r="D84" s="53">
        <f t="shared" si="3"/>
        <v>0</v>
      </c>
      <c r="E84" s="63"/>
      <c r="F84" s="94" t="str">
        <f>IF(ISBLANK(E84),"",VLOOKUP($E84,'list for drop down box'!$A$4:$B$500,2,FALSE))</f>
        <v/>
      </c>
      <c r="G84" s="95" t="str">
        <f>IF(ISBLANK($E84),"",VLOOKUP($E84,'list for drop down box'!$A$4:$C$500,3,FALSE))</f>
        <v/>
      </c>
      <c r="H84" s="96" t="str">
        <f>IF(ISBLANK($E84),"",VLOOKUP($E84,'list for drop down box'!$A$3:$E$4449,4,FALSE))</f>
        <v/>
      </c>
      <c r="I84" s="97" t="str">
        <f>IF(ISBLANK($E84),"",VLOOKUP($E84,'list for drop down box'!$A$3:$E$4449,5,FALSE))</f>
        <v/>
      </c>
      <c r="J84" s="123" t="str">
        <f>IF(ISBLANK($E84),"",IF(ISBLANK($M84),"",IF($M84="Yes","",IFERROR(VLOOKUP($G$5&amp;$E84,'list for drop down box'!$AC:$AH,4,FALSE),""))))</f>
        <v/>
      </c>
      <c r="K84" s="123" t="str">
        <f>IF(ISBLANK($E84),"",IF(ISBLANK($M84),"",IF($M84="Yes","",IFERROR(VLOOKUP($G$5&amp;$E84,'list for drop down box'!$AC:$AH,6,FALSE),""))))</f>
        <v/>
      </c>
      <c r="L84" s="123" t="str">
        <f>IF(ISBLANK($E84),"",IF(ISBLANK($M84),"",IF($M84="Yes","",IFERROR(VLOOKUP($G$5&amp;$E84,'list for drop down box'!$AC:$AH,5,FALSE),""))))</f>
        <v/>
      </c>
      <c r="M84" s="68"/>
      <c r="N84" s="64"/>
      <c r="O84" s="65"/>
      <c r="P84" s="65"/>
      <c r="Q84" s="65"/>
      <c r="R84" s="66"/>
      <c r="S84" s="122" t="str">
        <f>IF(R84&lt;&gt;0,IF(R84="New Site","",VLOOKUP($G$5&amp;R84,'list for drop down box'!V:AA,5,FALSE)),"")</f>
        <v/>
      </c>
      <c r="T84" s="122" t="str">
        <f>IF(R84&lt;&gt;0,IF(R84="New Site","",VLOOKUP($G$5&amp;R84,'list for drop down box'!V:AA,6,FALSE)),"")</f>
        <v/>
      </c>
      <c r="U84" s="69"/>
      <c r="V84" s="69"/>
      <c r="W84" s="104"/>
      <c r="X84" s="104"/>
      <c r="Y84" s="121" t="str">
        <f t="shared" si="24"/>
        <v/>
      </c>
      <c r="Z84" s="121" t="str">
        <f t="shared" si="25"/>
        <v/>
      </c>
      <c r="AA84" s="93" t="str">
        <f t="shared" si="26"/>
        <v/>
      </c>
      <c r="AB84" s="67"/>
      <c r="AC84" s="32">
        <f t="shared" si="21"/>
        <v>0</v>
      </c>
      <c r="AD84" s="32">
        <f>IF(OR(S84="",T84=""),0,IF(COUNTIF('list for drop down box'!$R$4:$R$89,S84&amp;T84)=1,0,1))</f>
        <v>0</v>
      </c>
      <c r="AE84" s="32">
        <f t="shared" si="22"/>
        <v>0</v>
      </c>
      <c r="AF84" s="62">
        <f>IF(AND(SUM(U$9:U278)&gt;0,SUM(U$9:U278)&lt;1),1,0)</f>
        <v>0</v>
      </c>
    </row>
    <row r="85" spans="1:32" s="14" customFormat="1" x14ac:dyDescent="0.25">
      <c r="A85" s="13" t="str">
        <f t="shared" si="19"/>
        <v>0-77</v>
      </c>
      <c r="B85" s="11">
        <f t="shared" si="23"/>
        <v>77</v>
      </c>
      <c r="C85" s="52">
        <f t="shared" si="20"/>
        <v>0</v>
      </c>
      <c r="D85" s="53">
        <f t="shared" si="3"/>
        <v>0</v>
      </c>
      <c r="E85" s="63"/>
      <c r="F85" s="94" t="str">
        <f>IF(ISBLANK(E85),"",VLOOKUP($E85,'list for drop down box'!$A$4:$B$500,2,FALSE))</f>
        <v/>
      </c>
      <c r="G85" s="95" t="str">
        <f>IF(ISBLANK($E85),"",VLOOKUP($E85,'list for drop down box'!$A$4:$C$500,3,FALSE))</f>
        <v/>
      </c>
      <c r="H85" s="96" t="str">
        <f>IF(ISBLANK($E85),"",VLOOKUP($E85,'list for drop down box'!$A$3:$E$4449,4,FALSE))</f>
        <v/>
      </c>
      <c r="I85" s="97" t="str">
        <f>IF(ISBLANK($E85),"",VLOOKUP($E85,'list for drop down box'!$A$3:$E$4449,5,FALSE))</f>
        <v/>
      </c>
      <c r="J85" s="123" t="str">
        <f>IF(ISBLANK($E85),"",IF(ISBLANK($M85),"",IF($M85="Yes","",IFERROR(VLOOKUP($G$5&amp;$E85,'list for drop down box'!$AC:$AH,4,FALSE),""))))</f>
        <v/>
      </c>
      <c r="K85" s="123" t="str">
        <f>IF(ISBLANK($E85),"",IF(ISBLANK($M85),"",IF($M85="Yes","",IFERROR(VLOOKUP($G$5&amp;$E85,'list for drop down box'!$AC:$AH,6,FALSE),""))))</f>
        <v/>
      </c>
      <c r="L85" s="123" t="str">
        <f>IF(ISBLANK($E85),"",IF(ISBLANK($M85),"",IF($M85="Yes","",IFERROR(VLOOKUP($G$5&amp;$E85,'list for drop down box'!$AC:$AH,5,FALSE),""))))</f>
        <v/>
      </c>
      <c r="M85" s="68"/>
      <c r="N85" s="64"/>
      <c r="O85" s="65"/>
      <c r="P85" s="65"/>
      <c r="Q85" s="65"/>
      <c r="R85" s="66"/>
      <c r="S85" s="122" t="str">
        <f>IF(R85&lt;&gt;0,IF(R85="New Site","",VLOOKUP($G$5&amp;R85,'list for drop down box'!V:AA,5,FALSE)),"")</f>
        <v/>
      </c>
      <c r="T85" s="122" t="str">
        <f>IF(R85&lt;&gt;0,IF(R85="New Site","",VLOOKUP($G$5&amp;R85,'list for drop down box'!V:AA,6,FALSE)),"")</f>
        <v/>
      </c>
      <c r="U85" s="69"/>
      <c r="V85" s="69"/>
      <c r="W85" s="104"/>
      <c r="X85" s="104"/>
      <c r="Y85" s="121" t="str">
        <f t="shared" si="24"/>
        <v/>
      </c>
      <c r="Z85" s="121" t="str">
        <f t="shared" si="25"/>
        <v/>
      </c>
      <c r="AA85" s="93" t="str">
        <f t="shared" si="26"/>
        <v/>
      </c>
      <c r="AB85" s="67"/>
      <c r="AC85" s="32">
        <f t="shared" si="21"/>
        <v>0</v>
      </c>
      <c r="AD85" s="32">
        <f>IF(OR(S85="",T85=""),0,IF(COUNTIF('list for drop down box'!$R$4:$R$89,S85&amp;T85)=1,0,1))</f>
        <v>0</v>
      </c>
      <c r="AE85" s="32">
        <f t="shared" si="22"/>
        <v>0</v>
      </c>
      <c r="AF85" s="62">
        <f>IF(AND(SUM(U$9:U279)&gt;0,SUM(U$9:U279)&lt;1),1,0)</f>
        <v>0</v>
      </c>
    </row>
    <row r="86" spans="1:32" s="14" customFormat="1" x14ac:dyDescent="0.25">
      <c r="A86" s="13" t="str">
        <f t="shared" si="19"/>
        <v>0-78</v>
      </c>
      <c r="B86" s="11">
        <f t="shared" si="23"/>
        <v>78</v>
      </c>
      <c r="C86" s="52">
        <f t="shared" si="20"/>
        <v>0</v>
      </c>
      <c r="D86" s="53">
        <f t="shared" si="3"/>
        <v>0</v>
      </c>
      <c r="E86" s="63"/>
      <c r="F86" s="94" t="str">
        <f>IF(ISBLANK(E86),"",VLOOKUP($E86,'list for drop down box'!$A$4:$B$500,2,FALSE))</f>
        <v/>
      </c>
      <c r="G86" s="95" t="str">
        <f>IF(ISBLANK($E86),"",VLOOKUP($E86,'list for drop down box'!$A$4:$C$500,3,FALSE))</f>
        <v/>
      </c>
      <c r="H86" s="96" t="str">
        <f>IF(ISBLANK($E86),"",VLOOKUP($E86,'list for drop down box'!$A$3:$E$4449,4,FALSE))</f>
        <v/>
      </c>
      <c r="I86" s="97" t="str">
        <f>IF(ISBLANK($E86),"",VLOOKUP($E86,'list for drop down box'!$A$3:$E$4449,5,FALSE))</f>
        <v/>
      </c>
      <c r="J86" s="123" t="str">
        <f>IF(ISBLANK($E86),"",IF(ISBLANK($M86),"",IF($M86="Yes","",IFERROR(VLOOKUP($G$5&amp;$E86,'list for drop down box'!$AC:$AH,4,FALSE),""))))</f>
        <v/>
      </c>
      <c r="K86" s="123" t="str">
        <f>IF(ISBLANK($E86),"",IF(ISBLANK($M86),"",IF($M86="Yes","",IFERROR(VLOOKUP($G$5&amp;$E86,'list for drop down box'!$AC:$AH,6,FALSE),""))))</f>
        <v/>
      </c>
      <c r="L86" s="123" t="str">
        <f>IF(ISBLANK($E86),"",IF(ISBLANK($M86),"",IF($M86="Yes","",IFERROR(VLOOKUP($G$5&amp;$E86,'list for drop down box'!$AC:$AH,5,FALSE),""))))</f>
        <v/>
      </c>
      <c r="M86" s="68"/>
      <c r="N86" s="64"/>
      <c r="O86" s="65"/>
      <c r="P86" s="65"/>
      <c r="Q86" s="65"/>
      <c r="R86" s="66"/>
      <c r="S86" s="122" t="str">
        <f>IF(R86&lt;&gt;0,IF(R86="New Site","",VLOOKUP($G$5&amp;R86,'list for drop down box'!V:AA,5,FALSE)),"")</f>
        <v/>
      </c>
      <c r="T86" s="122" t="str">
        <f>IF(R86&lt;&gt;0,IF(R86="New Site","",VLOOKUP($G$5&amp;R86,'list for drop down box'!V:AA,6,FALSE)),"")</f>
        <v/>
      </c>
      <c r="U86" s="69"/>
      <c r="V86" s="69"/>
      <c r="W86" s="104"/>
      <c r="X86" s="104"/>
      <c r="Y86" s="121" t="str">
        <f t="shared" si="24"/>
        <v/>
      </c>
      <c r="Z86" s="121" t="str">
        <f t="shared" si="25"/>
        <v/>
      </c>
      <c r="AA86" s="93" t="str">
        <f t="shared" si="26"/>
        <v/>
      </c>
      <c r="AB86" s="67"/>
      <c r="AC86" s="32">
        <f t="shared" si="21"/>
        <v>0</v>
      </c>
      <c r="AD86" s="32">
        <f>IF(OR(S86="",T86=""),0,IF(COUNTIF('list for drop down box'!$R$4:$R$89,S86&amp;T86)=1,0,1))</f>
        <v>0</v>
      </c>
      <c r="AE86" s="32">
        <f t="shared" si="22"/>
        <v>0</v>
      </c>
      <c r="AF86" s="62">
        <f>IF(AND(SUM(U$9:U280)&gt;0,SUM(U$9:U280)&lt;1),1,0)</f>
        <v>0</v>
      </c>
    </row>
    <row r="87" spans="1:32" s="14" customFormat="1" x14ac:dyDescent="0.25">
      <c r="A87" s="13" t="str">
        <f t="shared" si="19"/>
        <v>0-79</v>
      </c>
      <c r="B87" s="11">
        <f t="shared" si="23"/>
        <v>79</v>
      </c>
      <c r="C87" s="52">
        <f t="shared" si="20"/>
        <v>0</v>
      </c>
      <c r="D87" s="53">
        <f t="shared" si="3"/>
        <v>0</v>
      </c>
      <c r="E87" s="63"/>
      <c r="F87" s="94" t="str">
        <f>IF(ISBLANK(E87),"",VLOOKUP($E87,'list for drop down box'!$A$4:$B$500,2,FALSE))</f>
        <v/>
      </c>
      <c r="G87" s="95" t="str">
        <f>IF(ISBLANK($E87),"",VLOOKUP($E87,'list for drop down box'!$A$4:$C$500,3,FALSE))</f>
        <v/>
      </c>
      <c r="H87" s="96" t="str">
        <f>IF(ISBLANK($E87),"",VLOOKUP($E87,'list for drop down box'!$A$3:$E$4449,4,FALSE))</f>
        <v/>
      </c>
      <c r="I87" s="97" t="str">
        <f>IF(ISBLANK($E87),"",VLOOKUP($E87,'list for drop down box'!$A$3:$E$4449,5,FALSE))</f>
        <v/>
      </c>
      <c r="J87" s="123" t="str">
        <f>IF(ISBLANK($E87),"",IF(ISBLANK($M87),"",IF($M87="Yes","",IFERROR(VLOOKUP($G$5&amp;$E87,'list for drop down box'!$AC:$AH,4,FALSE),""))))</f>
        <v/>
      </c>
      <c r="K87" s="123" t="str">
        <f>IF(ISBLANK($E87),"",IF(ISBLANK($M87),"",IF($M87="Yes","",IFERROR(VLOOKUP($G$5&amp;$E87,'list for drop down box'!$AC:$AH,6,FALSE),""))))</f>
        <v/>
      </c>
      <c r="L87" s="123" t="str">
        <f>IF(ISBLANK($E87),"",IF(ISBLANK($M87),"",IF($M87="Yes","",IFERROR(VLOOKUP($G$5&amp;$E87,'list for drop down box'!$AC:$AH,5,FALSE),""))))</f>
        <v/>
      </c>
      <c r="M87" s="68"/>
      <c r="N87" s="64"/>
      <c r="O87" s="65"/>
      <c r="P87" s="65"/>
      <c r="Q87" s="65"/>
      <c r="R87" s="66"/>
      <c r="S87" s="122" t="str">
        <f>IF(R87&lt;&gt;0,IF(R87="New Site","",VLOOKUP($G$5&amp;R87,'list for drop down box'!V:AA,5,FALSE)),"")</f>
        <v/>
      </c>
      <c r="T87" s="122" t="str">
        <f>IF(R87&lt;&gt;0,IF(R87="New Site","",VLOOKUP($G$5&amp;R87,'list for drop down box'!V:AA,6,FALSE)),"")</f>
        <v/>
      </c>
      <c r="U87" s="69"/>
      <c r="V87" s="69"/>
      <c r="W87" s="104"/>
      <c r="X87" s="104"/>
      <c r="Y87" s="121" t="str">
        <f t="shared" si="24"/>
        <v/>
      </c>
      <c r="Z87" s="121" t="str">
        <f t="shared" si="25"/>
        <v/>
      </c>
      <c r="AA87" s="93" t="str">
        <f t="shared" si="26"/>
        <v/>
      </c>
      <c r="AB87" s="67"/>
      <c r="AC87" s="32">
        <f t="shared" si="21"/>
        <v>0</v>
      </c>
      <c r="AD87" s="32">
        <f>IF(OR(S87="",T87=""),0,IF(COUNTIF('list for drop down box'!$R$4:$R$89,S87&amp;T87)=1,0,1))</f>
        <v>0</v>
      </c>
      <c r="AE87" s="32">
        <f t="shared" si="22"/>
        <v>0</v>
      </c>
      <c r="AF87" s="62">
        <f>IF(AND(SUM(U$9:U281)&gt;0,SUM(U$9:U281)&lt;1),1,0)</f>
        <v>0</v>
      </c>
    </row>
    <row r="88" spans="1:32" s="14" customFormat="1" x14ac:dyDescent="0.25">
      <c r="A88" s="13" t="str">
        <f t="shared" si="19"/>
        <v>0-80</v>
      </c>
      <c r="B88" s="11">
        <f t="shared" si="23"/>
        <v>80</v>
      </c>
      <c r="C88" s="52">
        <f t="shared" si="20"/>
        <v>0</v>
      </c>
      <c r="D88" s="53">
        <f t="shared" si="3"/>
        <v>0</v>
      </c>
      <c r="E88" s="63"/>
      <c r="F88" s="94" t="str">
        <f>IF(ISBLANK(E88),"",VLOOKUP($E88,'list for drop down box'!$A$4:$B$500,2,FALSE))</f>
        <v/>
      </c>
      <c r="G88" s="95" t="str">
        <f>IF(ISBLANK($E88),"",VLOOKUP($E88,'list for drop down box'!$A$4:$C$500,3,FALSE))</f>
        <v/>
      </c>
      <c r="H88" s="96" t="str">
        <f>IF(ISBLANK($E88),"",VLOOKUP($E88,'list for drop down box'!$A$3:$E$4449,4,FALSE))</f>
        <v/>
      </c>
      <c r="I88" s="97" t="str">
        <f>IF(ISBLANK($E88),"",VLOOKUP($E88,'list for drop down box'!$A$3:$E$4449,5,FALSE))</f>
        <v/>
      </c>
      <c r="J88" s="123" t="str">
        <f>IF(ISBLANK($E88),"",IF(ISBLANK($M88),"",IF($M88="Yes","",IFERROR(VLOOKUP($G$5&amp;$E88,'list for drop down box'!$AC:$AH,4,FALSE),""))))</f>
        <v/>
      </c>
      <c r="K88" s="123" t="str">
        <f>IF(ISBLANK($E88),"",IF(ISBLANK($M88),"",IF($M88="Yes","",IFERROR(VLOOKUP($G$5&amp;$E88,'list for drop down box'!$AC:$AH,6,FALSE),""))))</f>
        <v/>
      </c>
      <c r="L88" s="123" t="str">
        <f>IF(ISBLANK($E88),"",IF(ISBLANK($M88),"",IF($M88="Yes","",IFERROR(VLOOKUP($G$5&amp;$E88,'list for drop down box'!$AC:$AH,5,FALSE),""))))</f>
        <v/>
      </c>
      <c r="M88" s="68"/>
      <c r="N88" s="64"/>
      <c r="O88" s="65"/>
      <c r="P88" s="65"/>
      <c r="Q88" s="65"/>
      <c r="R88" s="66"/>
      <c r="S88" s="122" t="str">
        <f>IF(R88&lt;&gt;0,IF(R88="New Site","",VLOOKUP($G$5&amp;R88,'list for drop down box'!V:AA,5,FALSE)),"")</f>
        <v/>
      </c>
      <c r="T88" s="122" t="str">
        <f>IF(R88&lt;&gt;0,IF(R88="New Site","",VLOOKUP($G$5&amp;R88,'list for drop down box'!V:AA,6,FALSE)),"")</f>
        <v/>
      </c>
      <c r="U88" s="69"/>
      <c r="V88" s="69"/>
      <c r="W88" s="104"/>
      <c r="X88" s="104"/>
      <c r="Y88" s="121" t="str">
        <f t="shared" si="24"/>
        <v/>
      </c>
      <c r="Z88" s="121" t="str">
        <f t="shared" si="25"/>
        <v/>
      </c>
      <c r="AA88" s="93" t="str">
        <f t="shared" si="26"/>
        <v/>
      </c>
      <c r="AB88" s="67"/>
      <c r="AC88" s="32">
        <f t="shared" si="21"/>
        <v>0</v>
      </c>
      <c r="AD88" s="32">
        <f>IF(OR(S88="",T88=""),0,IF(COUNTIF('list for drop down box'!$R$4:$R$89,S88&amp;T88)=1,0,1))</f>
        <v>0</v>
      </c>
      <c r="AE88" s="32">
        <f t="shared" si="22"/>
        <v>0</v>
      </c>
      <c r="AF88" s="62">
        <f>IF(AND(SUM(U$9:U282)&gt;0,SUM(U$9:U282)&lt;1),1,0)</f>
        <v>0</v>
      </c>
    </row>
    <row r="89" spans="1:32" s="14" customFormat="1" x14ac:dyDescent="0.25">
      <c r="A89" s="13" t="str">
        <f t="shared" si="19"/>
        <v>0-81</v>
      </c>
      <c r="B89" s="11">
        <f t="shared" si="23"/>
        <v>81</v>
      </c>
      <c r="C89" s="52">
        <f t="shared" si="20"/>
        <v>0</v>
      </c>
      <c r="D89" s="53">
        <f t="shared" si="3"/>
        <v>0</v>
      </c>
      <c r="E89" s="63"/>
      <c r="F89" s="94" t="str">
        <f>IF(ISBLANK(E89),"",VLOOKUP($E89,'list for drop down box'!$A$4:$B$500,2,FALSE))</f>
        <v/>
      </c>
      <c r="G89" s="95" t="str">
        <f>IF(ISBLANK($E89),"",VLOOKUP($E89,'list for drop down box'!$A$4:$C$500,3,FALSE))</f>
        <v/>
      </c>
      <c r="H89" s="96" t="str">
        <f>IF(ISBLANK($E89),"",VLOOKUP($E89,'list for drop down box'!$A$3:$E$4449,4,FALSE))</f>
        <v/>
      </c>
      <c r="I89" s="97" t="str">
        <f>IF(ISBLANK($E89),"",VLOOKUP($E89,'list for drop down box'!$A$3:$E$4449,5,FALSE))</f>
        <v/>
      </c>
      <c r="J89" s="123" t="str">
        <f>IF(ISBLANK($E89),"",IF(ISBLANK($M89),"",IF($M89="Yes","",IFERROR(VLOOKUP($G$5&amp;$E89,'list for drop down box'!$AC:$AH,4,FALSE),""))))</f>
        <v/>
      </c>
      <c r="K89" s="123" t="str">
        <f>IF(ISBLANK($E89),"",IF(ISBLANK($M89),"",IF($M89="Yes","",IFERROR(VLOOKUP($G$5&amp;$E89,'list for drop down box'!$AC:$AH,6,FALSE),""))))</f>
        <v/>
      </c>
      <c r="L89" s="123" t="str">
        <f>IF(ISBLANK($E89),"",IF(ISBLANK($M89),"",IF($M89="Yes","",IFERROR(VLOOKUP($G$5&amp;$E89,'list for drop down box'!$AC:$AH,5,FALSE),""))))</f>
        <v/>
      </c>
      <c r="M89" s="68"/>
      <c r="N89" s="64"/>
      <c r="O89" s="65"/>
      <c r="P89" s="65"/>
      <c r="Q89" s="65"/>
      <c r="R89" s="66"/>
      <c r="S89" s="122" t="str">
        <f>IF(R89&lt;&gt;0,IF(R89="New Site","",VLOOKUP($G$5&amp;R89,'list for drop down box'!V:AA,5,FALSE)),"")</f>
        <v/>
      </c>
      <c r="T89" s="122" t="str">
        <f>IF(R89&lt;&gt;0,IF(R89="New Site","",VLOOKUP($G$5&amp;R89,'list for drop down box'!V:AA,6,FALSE)),"")</f>
        <v/>
      </c>
      <c r="U89" s="69"/>
      <c r="V89" s="69"/>
      <c r="W89" s="104"/>
      <c r="X89" s="104"/>
      <c r="Y89" s="121" t="str">
        <f t="shared" si="24"/>
        <v/>
      </c>
      <c r="Z89" s="121" t="str">
        <f t="shared" si="25"/>
        <v/>
      </c>
      <c r="AA89" s="93" t="str">
        <f t="shared" si="26"/>
        <v/>
      </c>
      <c r="AB89" s="67" t="s">
        <v>2403</v>
      </c>
      <c r="AC89" s="32">
        <f t="shared" si="21"/>
        <v>0</v>
      </c>
      <c r="AD89" s="32">
        <f>IF(OR(S89="",T89=""),0,IF(COUNTIF('list for drop down box'!$R$4:$R$89,S89&amp;T89)=1,0,1))</f>
        <v>0</v>
      </c>
      <c r="AE89" s="32">
        <f t="shared" si="22"/>
        <v>0</v>
      </c>
      <c r="AF89" s="62">
        <f>IF(AND(SUM(U$9:U283)&gt;0,SUM(U$9:U283)&lt;1),1,0)</f>
        <v>0</v>
      </c>
    </row>
    <row r="90" spans="1:32" s="14" customFormat="1" x14ac:dyDescent="0.25">
      <c r="A90" s="13" t="str">
        <f t="shared" si="19"/>
        <v>0-82</v>
      </c>
      <c r="B90" s="11">
        <f t="shared" si="23"/>
        <v>82</v>
      </c>
      <c r="C90" s="52">
        <f t="shared" si="20"/>
        <v>0</v>
      </c>
      <c r="D90" s="53">
        <f t="shared" si="3"/>
        <v>0</v>
      </c>
      <c r="E90" s="63"/>
      <c r="F90" s="94" t="str">
        <f>IF(ISBLANK(E90),"",VLOOKUP($E90,'list for drop down box'!$A$4:$B$500,2,FALSE))</f>
        <v/>
      </c>
      <c r="G90" s="95" t="str">
        <f>IF(ISBLANK($E90),"",VLOOKUP($E90,'list for drop down box'!$A$4:$C$500,3,FALSE))</f>
        <v/>
      </c>
      <c r="H90" s="96" t="str">
        <f>IF(ISBLANK($E90),"",VLOOKUP($E90,'list for drop down box'!$A$3:$E$4449,4,FALSE))</f>
        <v/>
      </c>
      <c r="I90" s="97" t="str">
        <f>IF(ISBLANK($E90),"",VLOOKUP($E90,'list for drop down box'!$A$3:$E$4449,5,FALSE))</f>
        <v/>
      </c>
      <c r="J90" s="123" t="str">
        <f>IF(ISBLANK($E90),"",IF(ISBLANK($M90),"",IF($M90="Yes","",IFERROR(VLOOKUP($G$5&amp;$E90,'list for drop down box'!$AC:$AH,4,FALSE),""))))</f>
        <v/>
      </c>
      <c r="K90" s="123" t="str">
        <f>IF(ISBLANK($E90),"",IF(ISBLANK($M90),"",IF($M90="Yes","",IFERROR(VLOOKUP($G$5&amp;$E90,'list for drop down box'!$AC:$AH,6,FALSE),""))))</f>
        <v/>
      </c>
      <c r="L90" s="123" t="str">
        <f>IF(ISBLANK($E90),"",IF(ISBLANK($M90),"",IF($M90="Yes","",IFERROR(VLOOKUP($G$5&amp;$E90,'list for drop down box'!$AC:$AH,5,FALSE),""))))</f>
        <v/>
      </c>
      <c r="M90" s="68"/>
      <c r="N90" s="64"/>
      <c r="O90" s="65"/>
      <c r="P90" s="65"/>
      <c r="Q90" s="65"/>
      <c r="R90" s="66"/>
      <c r="S90" s="122" t="str">
        <f>IF(R90&lt;&gt;0,IF(R90="New Site","",VLOOKUP($G$5&amp;R90,'list for drop down box'!V:AA,5,FALSE)),"")</f>
        <v/>
      </c>
      <c r="T90" s="122" t="str">
        <f>IF(R90&lt;&gt;0,IF(R90="New Site","",VLOOKUP($G$5&amp;R90,'list for drop down box'!V:AA,6,FALSE)),"")</f>
        <v/>
      </c>
      <c r="U90" s="69"/>
      <c r="V90" s="69"/>
      <c r="W90" s="104"/>
      <c r="X90" s="104"/>
      <c r="Y90" s="121" t="str">
        <f t="shared" si="24"/>
        <v/>
      </c>
      <c r="Z90" s="121" t="str">
        <f t="shared" si="25"/>
        <v/>
      </c>
      <c r="AA90" s="93" t="str">
        <f t="shared" si="26"/>
        <v/>
      </c>
      <c r="AB90" s="67"/>
      <c r="AC90" s="32">
        <f t="shared" si="21"/>
        <v>0</v>
      </c>
      <c r="AD90" s="32">
        <f>IF(OR(S90="",T90=""),0,IF(COUNTIF('list for drop down box'!$R$4:$R$89,S90&amp;T90)=1,0,1))</f>
        <v>0</v>
      </c>
      <c r="AE90" s="32">
        <f t="shared" si="22"/>
        <v>0</v>
      </c>
      <c r="AF90" s="62">
        <f>IF(AND(SUM(U$9:U284)&gt;0,SUM(U$9:U284)&lt;1),1,0)</f>
        <v>0</v>
      </c>
    </row>
    <row r="91" spans="1:32" s="14" customFormat="1" x14ac:dyDescent="0.25">
      <c r="A91" s="13" t="str">
        <f t="shared" si="19"/>
        <v>0-83</v>
      </c>
      <c r="B91" s="11">
        <f t="shared" si="23"/>
        <v>83</v>
      </c>
      <c r="C91" s="52">
        <f t="shared" si="20"/>
        <v>0</v>
      </c>
      <c r="D91" s="53">
        <f t="shared" si="3"/>
        <v>0</v>
      </c>
      <c r="E91" s="63"/>
      <c r="F91" s="94" t="str">
        <f>IF(ISBLANK(E91),"",VLOOKUP($E91,'list for drop down box'!$A$4:$B$500,2,FALSE))</f>
        <v/>
      </c>
      <c r="G91" s="95" t="str">
        <f>IF(ISBLANK($E91),"",VLOOKUP($E91,'list for drop down box'!$A$4:$C$500,3,FALSE))</f>
        <v/>
      </c>
      <c r="H91" s="96" t="str">
        <f>IF(ISBLANK($E91),"",VLOOKUP($E91,'list for drop down box'!$A$3:$E$4449,4,FALSE))</f>
        <v/>
      </c>
      <c r="I91" s="97" t="str">
        <f>IF(ISBLANK($E91),"",VLOOKUP($E91,'list for drop down box'!$A$3:$E$4449,5,FALSE))</f>
        <v/>
      </c>
      <c r="J91" s="123" t="str">
        <f>IF(ISBLANK($E91),"",IF(ISBLANK($M91),"",IF($M91="Yes","",IFERROR(VLOOKUP($G$5&amp;$E91,'list for drop down box'!$AC:$AH,4,FALSE),""))))</f>
        <v/>
      </c>
      <c r="K91" s="123" t="str">
        <f>IF(ISBLANK($E91),"",IF(ISBLANK($M91),"",IF($M91="Yes","",IFERROR(VLOOKUP($G$5&amp;$E91,'list for drop down box'!$AC:$AH,6,FALSE),""))))</f>
        <v/>
      </c>
      <c r="L91" s="123" t="str">
        <f>IF(ISBLANK($E91),"",IF(ISBLANK($M91),"",IF($M91="Yes","",IFERROR(VLOOKUP($G$5&amp;$E91,'list for drop down box'!$AC:$AH,5,FALSE),""))))</f>
        <v/>
      </c>
      <c r="M91" s="68"/>
      <c r="N91" s="64"/>
      <c r="O91" s="65"/>
      <c r="P91" s="65"/>
      <c r="Q91" s="65"/>
      <c r="R91" s="66"/>
      <c r="S91" s="122" t="str">
        <f>IF(R91&lt;&gt;0,IF(R91="New Site","",VLOOKUP($G$5&amp;R91,'list for drop down box'!V:AA,5,FALSE)),"")</f>
        <v/>
      </c>
      <c r="T91" s="122" t="str">
        <f>IF(R91&lt;&gt;0,IF(R91="New Site","",VLOOKUP($G$5&amp;R91,'list for drop down box'!V:AA,6,FALSE)),"")</f>
        <v/>
      </c>
      <c r="U91" s="69"/>
      <c r="V91" s="69"/>
      <c r="W91" s="104"/>
      <c r="X91" s="104"/>
      <c r="Y91" s="121" t="str">
        <f t="shared" si="24"/>
        <v/>
      </c>
      <c r="Z91" s="121" t="str">
        <f t="shared" si="25"/>
        <v/>
      </c>
      <c r="AA91" s="93" t="str">
        <f t="shared" si="26"/>
        <v/>
      </c>
      <c r="AB91" s="67"/>
      <c r="AC91" s="32">
        <f t="shared" si="21"/>
        <v>0</v>
      </c>
      <c r="AD91" s="32">
        <f>IF(OR(S91="",T91=""),0,IF(COUNTIF('list for drop down box'!$R$4:$R$89,S91&amp;T91)=1,0,1))</f>
        <v>0</v>
      </c>
      <c r="AE91" s="32">
        <f t="shared" si="22"/>
        <v>0</v>
      </c>
      <c r="AF91" s="62">
        <f>IF(AND(SUM(U$9:U285)&gt;0,SUM(U$9:U285)&lt;1),1,0)</f>
        <v>0</v>
      </c>
    </row>
    <row r="92" spans="1:32" s="14" customFormat="1" x14ac:dyDescent="0.25">
      <c r="A92" s="13" t="str">
        <f t="shared" si="19"/>
        <v>0-84</v>
      </c>
      <c r="B92" s="11">
        <f t="shared" si="23"/>
        <v>84</v>
      </c>
      <c r="C92" s="52">
        <f t="shared" si="20"/>
        <v>0</v>
      </c>
      <c r="D92" s="53">
        <f t="shared" si="3"/>
        <v>0</v>
      </c>
      <c r="E92" s="63"/>
      <c r="F92" s="94" t="str">
        <f>IF(ISBLANK(E92),"",VLOOKUP($E92,'list for drop down box'!$A$4:$B$500,2,FALSE))</f>
        <v/>
      </c>
      <c r="G92" s="95" t="str">
        <f>IF(ISBLANK($E92),"",VLOOKUP($E92,'list for drop down box'!$A$4:$C$500,3,FALSE))</f>
        <v/>
      </c>
      <c r="H92" s="96" t="str">
        <f>IF(ISBLANK($E92),"",VLOOKUP($E92,'list for drop down box'!$A$3:$E$4449,4,FALSE))</f>
        <v/>
      </c>
      <c r="I92" s="97" t="str">
        <f>IF(ISBLANK($E92),"",VLOOKUP($E92,'list for drop down box'!$A$3:$E$4449,5,FALSE))</f>
        <v/>
      </c>
      <c r="J92" s="123" t="str">
        <f>IF(ISBLANK($E92),"",IF(ISBLANK($M92),"",IF($M92="Yes","",IFERROR(VLOOKUP($G$5&amp;$E92,'list for drop down box'!$AC:$AH,4,FALSE),""))))</f>
        <v/>
      </c>
      <c r="K92" s="123" t="str">
        <f>IF(ISBLANK($E92),"",IF(ISBLANK($M92),"",IF($M92="Yes","",IFERROR(VLOOKUP($G$5&amp;$E92,'list for drop down box'!$AC:$AH,6,FALSE),""))))</f>
        <v/>
      </c>
      <c r="L92" s="123" t="str">
        <f>IF(ISBLANK($E92),"",IF(ISBLANK($M92),"",IF($M92="Yes","",IFERROR(VLOOKUP($G$5&amp;$E92,'list for drop down box'!$AC:$AH,5,FALSE),""))))</f>
        <v/>
      </c>
      <c r="M92" s="68"/>
      <c r="N92" s="64"/>
      <c r="O92" s="65"/>
      <c r="P92" s="65"/>
      <c r="Q92" s="65"/>
      <c r="R92" s="66"/>
      <c r="S92" s="122" t="str">
        <f>IF(R92&lt;&gt;0,IF(R92="New Site","",VLOOKUP($G$5&amp;R92,'list for drop down box'!V:AA,5,FALSE)),"")</f>
        <v/>
      </c>
      <c r="T92" s="122" t="str">
        <f>IF(R92&lt;&gt;0,IF(R92="New Site","",VLOOKUP($G$5&amp;R92,'list for drop down box'!V:AA,6,FALSE)),"")</f>
        <v/>
      </c>
      <c r="U92" s="69"/>
      <c r="V92" s="69"/>
      <c r="W92" s="104"/>
      <c r="X92" s="104"/>
      <c r="Y92" s="121" t="str">
        <f t="shared" si="24"/>
        <v/>
      </c>
      <c r="Z92" s="121" t="str">
        <f t="shared" si="25"/>
        <v/>
      </c>
      <c r="AA92" s="93" t="str">
        <f t="shared" si="26"/>
        <v/>
      </c>
      <c r="AB92" s="67"/>
      <c r="AC92" s="32">
        <f t="shared" si="21"/>
        <v>0</v>
      </c>
      <c r="AD92" s="32">
        <f>IF(OR(S92="",T92=""),0,IF(COUNTIF('list for drop down box'!$R$4:$R$89,S92&amp;T92)=1,0,1))</f>
        <v>0</v>
      </c>
      <c r="AE92" s="32">
        <f t="shared" si="22"/>
        <v>0</v>
      </c>
      <c r="AF92" s="62">
        <f>IF(AND(SUM(U$9:U286)&gt;0,SUM(U$9:U286)&lt;1),1,0)</f>
        <v>0</v>
      </c>
    </row>
    <row r="93" spans="1:32" s="14" customFormat="1" x14ac:dyDescent="0.25">
      <c r="A93" s="13" t="str">
        <f t="shared" si="19"/>
        <v>0-85</v>
      </c>
      <c r="B93" s="11">
        <f t="shared" si="23"/>
        <v>85</v>
      </c>
      <c r="C93" s="52">
        <f t="shared" si="20"/>
        <v>0</v>
      </c>
      <c r="D93" s="53">
        <f t="shared" si="3"/>
        <v>0</v>
      </c>
      <c r="E93" s="63"/>
      <c r="F93" s="94" t="str">
        <f>IF(ISBLANK(E93),"",VLOOKUP($E93,'list for drop down box'!$A$4:$B$500,2,FALSE))</f>
        <v/>
      </c>
      <c r="G93" s="95" t="str">
        <f>IF(ISBLANK($E93),"",VLOOKUP($E93,'list for drop down box'!$A$4:$C$500,3,FALSE))</f>
        <v/>
      </c>
      <c r="H93" s="96" t="str">
        <f>IF(ISBLANK($E93),"",VLOOKUP($E93,'list for drop down box'!$A$3:$E$4449,4,FALSE))</f>
        <v/>
      </c>
      <c r="I93" s="97" t="str">
        <f>IF(ISBLANK($E93),"",VLOOKUP($E93,'list for drop down box'!$A$3:$E$4449,5,FALSE))</f>
        <v/>
      </c>
      <c r="J93" s="123" t="str">
        <f>IF(ISBLANK($E93),"",IF(ISBLANK($M93),"",IF($M93="Yes","",IFERROR(VLOOKUP($G$5&amp;$E93,'list for drop down box'!$AC:$AH,4,FALSE),""))))</f>
        <v/>
      </c>
      <c r="K93" s="123" t="str">
        <f>IF(ISBLANK($E93),"",IF(ISBLANK($M93),"",IF($M93="Yes","",IFERROR(VLOOKUP($G$5&amp;$E93,'list for drop down box'!$AC:$AH,6,FALSE),""))))</f>
        <v/>
      </c>
      <c r="L93" s="123" t="str">
        <f>IF(ISBLANK($E93),"",IF(ISBLANK($M93),"",IF($M93="Yes","",IFERROR(VLOOKUP($G$5&amp;$E93,'list for drop down box'!$AC:$AH,5,FALSE),""))))</f>
        <v/>
      </c>
      <c r="M93" s="68"/>
      <c r="N93" s="64"/>
      <c r="O93" s="65"/>
      <c r="P93" s="65"/>
      <c r="Q93" s="65"/>
      <c r="R93" s="66"/>
      <c r="S93" s="122" t="str">
        <f>IF(R93&lt;&gt;0,IF(R93="New Site","",VLOOKUP($G$5&amp;R93,'list for drop down box'!V:AA,5,FALSE)),"")</f>
        <v/>
      </c>
      <c r="T93" s="122" t="str">
        <f>IF(R93&lt;&gt;0,IF(R93="New Site","",VLOOKUP($G$5&amp;R93,'list for drop down box'!V:AA,6,FALSE)),"")</f>
        <v/>
      </c>
      <c r="U93" s="69"/>
      <c r="V93" s="69"/>
      <c r="W93" s="104"/>
      <c r="X93" s="104"/>
      <c r="Y93" s="121" t="str">
        <f t="shared" si="24"/>
        <v/>
      </c>
      <c r="Z93" s="121" t="str">
        <f t="shared" si="25"/>
        <v/>
      </c>
      <c r="AA93" s="93" t="str">
        <f t="shared" si="26"/>
        <v/>
      </c>
      <c r="AB93" s="67"/>
      <c r="AC93" s="32">
        <f t="shared" si="21"/>
        <v>0</v>
      </c>
      <c r="AD93" s="32">
        <f>IF(OR(S93="",T93=""),0,IF(COUNTIF('list for drop down box'!$R$4:$R$89,S93&amp;T93)=1,0,1))</f>
        <v>0</v>
      </c>
      <c r="AE93" s="32">
        <f t="shared" si="22"/>
        <v>0</v>
      </c>
      <c r="AF93" s="62">
        <f>IF(AND(SUM(U$9:U287)&gt;0,SUM(U$9:U287)&lt;1),1,0)</f>
        <v>0</v>
      </c>
    </row>
    <row r="94" spans="1:32" s="14" customFormat="1" x14ac:dyDescent="0.25">
      <c r="A94" s="13" t="str">
        <f t="shared" si="19"/>
        <v>0-86</v>
      </c>
      <c r="B94" s="11">
        <f t="shared" si="23"/>
        <v>86</v>
      </c>
      <c r="C94" s="52">
        <f t="shared" si="20"/>
        <v>0</v>
      </c>
      <c r="D94" s="53">
        <f t="shared" si="3"/>
        <v>0</v>
      </c>
      <c r="E94" s="63"/>
      <c r="F94" s="94" t="str">
        <f>IF(ISBLANK(E94),"",VLOOKUP($E94,'list for drop down box'!$A$4:$B$500,2,FALSE))</f>
        <v/>
      </c>
      <c r="G94" s="95" t="str">
        <f>IF(ISBLANK($E94),"",VLOOKUP($E94,'list for drop down box'!$A$4:$C$500,3,FALSE))</f>
        <v/>
      </c>
      <c r="H94" s="96" t="str">
        <f>IF(ISBLANK($E94),"",VLOOKUP($E94,'list for drop down box'!$A$3:$E$4449,4,FALSE))</f>
        <v/>
      </c>
      <c r="I94" s="97" t="str">
        <f>IF(ISBLANK($E94),"",VLOOKUP($E94,'list for drop down box'!$A$3:$E$4449,5,FALSE))</f>
        <v/>
      </c>
      <c r="J94" s="123" t="str">
        <f>IF(ISBLANK($E94),"",IF(ISBLANK($M94),"",IF($M94="Yes","",IFERROR(VLOOKUP($G$5&amp;$E94,'list for drop down box'!$AC:$AH,4,FALSE),""))))</f>
        <v/>
      </c>
      <c r="K94" s="123" t="str">
        <f>IF(ISBLANK($E94),"",IF(ISBLANK($M94),"",IF($M94="Yes","",IFERROR(VLOOKUP($G$5&amp;$E94,'list for drop down box'!$AC:$AH,6,FALSE),""))))</f>
        <v/>
      </c>
      <c r="L94" s="123" t="str">
        <f>IF(ISBLANK($E94),"",IF(ISBLANK($M94),"",IF($M94="Yes","",IFERROR(VLOOKUP($G$5&amp;$E94,'list for drop down box'!$AC:$AH,5,FALSE),""))))</f>
        <v/>
      </c>
      <c r="M94" s="68"/>
      <c r="N94" s="64"/>
      <c r="O94" s="65"/>
      <c r="P94" s="65"/>
      <c r="Q94" s="65"/>
      <c r="R94" s="66"/>
      <c r="S94" s="122" t="str">
        <f>IF(R94&lt;&gt;0,IF(R94="New Site","",VLOOKUP($G$5&amp;R94,'list for drop down box'!V:AA,5,FALSE)),"")</f>
        <v/>
      </c>
      <c r="T94" s="122" t="str">
        <f>IF(R94&lt;&gt;0,IF(R94="New Site","",VLOOKUP($G$5&amp;R94,'list for drop down box'!V:AA,6,FALSE)),"")</f>
        <v/>
      </c>
      <c r="U94" s="69"/>
      <c r="V94" s="69"/>
      <c r="W94" s="104"/>
      <c r="X94" s="104"/>
      <c r="Y94" s="121" t="str">
        <f t="shared" si="24"/>
        <v/>
      </c>
      <c r="Z94" s="121" t="str">
        <f t="shared" si="25"/>
        <v/>
      </c>
      <c r="AA94" s="93" t="str">
        <f t="shared" si="26"/>
        <v/>
      </c>
      <c r="AB94" s="67"/>
      <c r="AC94" s="32">
        <f t="shared" si="21"/>
        <v>0</v>
      </c>
      <c r="AD94" s="32">
        <f>IF(OR(S94="",T94=""),0,IF(COUNTIF('list for drop down box'!$R$4:$R$89,S94&amp;T94)=1,0,1))</f>
        <v>0</v>
      </c>
      <c r="AE94" s="32">
        <f t="shared" si="22"/>
        <v>0</v>
      </c>
      <c r="AF94" s="62">
        <f>IF(AND(SUM(U$9:U288)&gt;0,SUM(U$9:U288)&lt;1),1,0)</f>
        <v>0</v>
      </c>
    </row>
    <row r="95" spans="1:32" s="14" customFormat="1" x14ac:dyDescent="0.25">
      <c r="A95" s="13" t="str">
        <f t="shared" si="19"/>
        <v>0-87</v>
      </c>
      <c r="B95" s="11">
        <f t="shared" si="23"/>
        <v>87</v>
      </c>
      <c r="C95" s="52">
        <f t="shared" si="20"/>
        <v>0</v>
      </c>
      <c r="D95" s="53">
        <f t="shared" si="3"/>
        <v>0</v>
      </c>
      <c r="E95" s="63"/>
      <c r="F95" s="94" t="str">
        <f>IF(ISBLANK(E95),"",VLOOKUP($E95,'list for drop down box'!$A$4:$B$500,2,FALSE))</f>
        <v/>
      </c>
      <c r="G95" s="95" t="str">
        <f>IF(ISBLANK($E95),"",VLOOKUP($E95,'list for drop down box'!$A$4:$C$500,3,FALSE))</f>
        <v/>
      </c>
      <c r="H95" s="96" t="str">
        <f>IF(ISBLANK($E95),"",VLOOKUP($E95,'list for drop down box'!$A$3:$E$4449,4,FALSE))</f>
        <v/>
      </c>
      <c r="I95" s="97" t="str">
        <f>IF(ISBLANK($E95),"",VLOOKUP($E95,'list for drop down box'!$A$3:$E$4449,5,FALSE))</f>
        <v/>
      </c>
      <c r="J95" s="123" t="str">
        <f>IF(ISBLANK($E95),"",IF(ISBLANK($M95),"",IF($M95="Yes","",IFERROR(VLOOKUP($G$5&amp;$E95,'list for drop down box'!$AC:$AH,4,FALSE),""))))</f>
        <v/>
      </c>
      <c r="K95" s="123" t="str">
        <f>IF(ISBLANK($E95),"",IF(ISBLANK($M95),"",IF($M95="Yes","",IFERROR(VLOOKUP($G$5&amp;$E95,'list for drop down box'!$AC:$AH,6,FALSE),""))))</f>
        <v/>
      </c>
      <c r="L95" s="123" t="str">
        <f>IF(ISBLANK($E95),"",IF(ISBLANK($M95),"",IF($M95="Yes","",IFERROR(VLOOKUP($G$5&amp;$E95,'list for drop down box'!$AC:$AH,5,FALSE),""))))</f>
        <v/>
      </c>
      <c r="M95" s="68"/>
      <c r="N95" s="64"/>
      <c r="O95" s="65"/>
      <c r="P95" s="65"/>
      <c r="Q95" s="65"/>
      <c r="R95" s="66"/>
      <c r="S95" s="122" t="str">
        <f>IF(R95&lt;&gt;0,IF(R95="New Site","",VLOOKUP($G$5&amp;R95,'list for drop down box'!V:AA,5,FALSE)),"")</f>
        <v/>
      </c>
      <c r="T95" s="122" t="str">
        <f>IF(R95&lt;&gt;0,IF(R95="New Site","",VLOOKUP($G$5&amp;R95,'list for drop down box'!V:AA,6,FALSE)),"")</f>
        <v/>
      </c>
      <c r="U95" s="69"/>
      <c r="V95" s="69"/>
      <c r="W95" s="104"/>
      <c r="X95" s="104"/>
      <c r="Y95" s="121" t="str">
        <f t="shared" si="24"/>
        <v/>
      </c>
      <c r="Z95" s="121" t="str">
        <f t="shared" si="25"/>
        <v/>
      </c>
      <c r="AA95" s="93" t="str">
        <f t="shared" si="26"/>
        <v/>
      </c>
      <c r="AB95" s="67"/>
      <c r="AC95" s="32">
        <f t="shared" si="21"/>
        <v>0</v>
      </c>
      <c r="AD95" s="32">
        <f>IF(OR(S95="",T95=""),0,IF(COUNTIF('list for drop down box'!$R$4:$R$89,S95&amp;T95)=1,0,1))</f>
        <v>0</v>
      </c>
      <c r="AE95" s="32">
        <f t="shared" si="22"/>
        <v>0</v>
      </c>
      <c r="AF95" s="62">
        <f>IF(AND(SUM(U$9:U289)&gt;0,SUM(U$9:U289)&lt;1),1,0)</f>
        <v>0</v>
      </c>
    </row>
    <row r="96" spans="1:32" s="14" customFormat="1" x14ac:dyDescent="0.25">
      <c r="A96" s="13" t="str">
        <f t="shared" si="19"/>
        <v>0-88</v>
      </c>
      <c r="B96" s="11">
        <f t="shared" si="23"/>
        <v>88</v>
      </c>
      <c r="C96" s="52">
        <f t="shared" si="20"/>
        <v>0</v>
      </c>
      <c r="D96" s="53">
        <f t="shared" si="3"/>
        <v>0</v>
      </c>
      <c r="E96" s="63"/>
      <c r="F96" s="94" t="str">
        <f>IF(ISBLANK(E96),"",VLOOKUP($E96,'list for drop down box'!$A$4:$B$500,2,FALSE))</f>
        <v/>
      </c>
      <c r="G96" s="95" t="str">
        <f>IF(ISBLANK($E96),"",VLOOKUP($E96,'list for drop down box'!$A$4:$C$500,3,FALSE))</f>
        <v/>
      </c>
      <c r="H96" s="96" t="str">
        <f>IF(ISBLANK($E96),"",VLOOKUP($E96,'list for drop down box'!$A$3:$E$4449,4,FALSE))</f>
        <v/>
      </c>
      <c r="I96" s="97" t="str">
        <f>IF(ISBLANK($E96),"",VLOOKUP($E96,'list for drop down box'!$A$3:$E$4449,5,FALSE))</f>
        <v/>
      </c>
      <c r="J96" s="123" t="str">
        <f>IF(ISBLANK($E96),"",IF(ISBLANK($M96),"",IF($M96="Yes","",IFERROR(VLOOKUP($G$5&amp;$E96,'list for drop down box'!$AC:$AH,4,FALSE),""))))</f>
        <v/>
      </c>
      <c r="K96" s="123" t="str">
        <f>IF(ISBLANK($E96),"",IF(ISBLANK($M96),"",IF($M96="Yes","",IFERROR(VLOOKUP($G$5&amp;$E96,'list for drop down box'!$AC:$AH,6,FALSE),""))))</f>
        <v/>
      </c>
      <c r="L96" s="123" t="str">
        <f>IF(ISBLANK($E96),"",IF(ISBLANK($M96),"",IF($M96="Yes","",IFERROR(VLOOKUP($G$5&amp;$E96,'list for drop down box'!$AC:$AH,5,FALSE),""))))</f>
        <v/>
      </c>
      <c r="M96" s="68"/>
      <c r="N96" s="64"/>
      <c r="O96" s="65"/>
      <c r="P96" s="65"/>
      <c r="Q96" s="65"/>
      <c r="R96" s="66"/>
      <c r="S96" s="122" t="str">
        <f>IF(R96&lt;&gt;0,IF(R96="New Site","",VLOOKUP($G$5&amp;R96,'list for drop down box'!V:AA,5,FALSE)),"")</f>
        <v/>
      </c>
      <c r="T96" s="122" t="str">
        <f>IF(R96&lt;&gt;0,IF(R96="New Site","",VLOOKUP($G$5&amp;R96,'list for drop down box'!V:AA,6,FALSE)),"")</f>
        <v/>
      </c>
      <c r="U96" s="69"/>
      <c r="V96" s="69"/>
      <c r="W96" s="104"/>
      <c r="X96" s="104"/>
      <c r="Y96" s="121" t="str">
        <f t="shared" si="24"/>
        <v/>
      </c>
      <c r="Z96" s="121" t="str">
        <f t="shared" si="25"/>
        <v/>
      </c>
      <c r="AA96" s="93" t="str">
        <f t="shared" si="26"/>
        <v/>
      </c>
      <c r="AB96" s="67"/>
      <c r="AC96" s="32">
        <f t="shared" si="21"/>
        <v>0</v>
      </c>
      <c r="AD96" s="32">
        <f>IF(OR(S96="",T96=""),0,IF(COUNTIF('list for drop down box'!$R$4:$R$89,S96&amp;T96)=1,0,1))</f>
        <v>0</v>
      </c>
      <c r="AE96" s="32">
        <f t="shared" si="22"/>
        <v>0</v>
      </c>
      <c r="AF96" s="62">
        <f>IF(AND(SUM(U$9:U290)&gt;0,SUM(U$9:U290)&lt;1),1,0)</f>
        <v>0</v>
      </c>
    </row>
    <row r="97" spans="1:32" s="14" customFormat="1" x14ac:dyDescent="0.25">
      <c r="A97" s="13" t="str">
        <f t="shared" si="19"/>
        <v>0-89</v>
      </c>
      <c r="B97" s="11">
        <f t="shared" si="23"/>
        <v>89</v>
      </c>
      <c r="C97" s="52">
        <f t="shared" si="20"/>
        <v>0</v>
      </c>
      <c r="D97" s="53">
        <f t="shared" si="3"/>
        <v>0</v>
      </c>
      <c r="E97" s="63"/>
      <c r="F97" s="94" t="str">
        <f>IF(ISBLANK(E97),"",VLOOKUP($E97,'list for drop down box'!$A$4:$B$500,2,FALSE))</f>
        <v/>
      </c>
      <c r="G97" s="95" t="str">
        <f>IF(ISBLANK($E97),"",VLOOKUP($E97,'list for drop down box'!$A$4:$C$500,3,FALSE))</f>
        <v/>
      </c>
      <c r="H97" s="96" t="str">
        <f>IF(ISBLANK($E97),"",VLOOKUP($E97,'list for drop down box'!$A$3:$E$4449,4,FALSE))</f>
        <v/>
      </c>
      <c r="I97" s="97" t="str">
        <f>IF(ISBLANK($E97),"",VLOOKUP($E97,'list for drop down box'!$A$3:$E$4449,5,FALSE))</f>
        <v/>
      </c>
      <c r="J97" s="123" t="str">
        <f>IF(ISBLANK($E97),"",IF(ISBLANK($M97),"",IF($M97="Yes","",IFERROR(VLOOKUP($G$5&amp;$E97,'list for drop down box'!$AC:$AH,4,FALSE),""))))</f>
        <v/>
      </c>
      <c r="K97" s="123" t="str">
        <f>IF(ISBLANK($E97),"",IF(ISBLANK($M97),"",IF($M97="Yes","",IFERROR(VLOOKUP($G$5&amp;$E97,'list for drop down box'!$AC:$AH,6,FALSE),""))))</f>
        <v/>
      </c>
      <c r="L97" s="123" t="str">
        <f>IF(ISBLANK($E97),"",IF(ISBLANK($M97),"",IF($M97="Yes","",IFERROR(VLOOKUP($G$5&amp;$E97,'list for drop down box'!$AC:$AH,5,FALSE),""))))</f>
        <v/>
      </c>
      <c r="M97" s="68"/>
      <c r="N97" s="64"/>
      <c r="O97" s="65"/>
      <c r="P97" s="65"/>
      <c r="Q97" s="65"/>
      <c r="R97" s="66"/>
      <c r="S97" s="122" t="str">
        <f>IF(R97&lt;&gt;0,IF(R97="New Site","",VLOOKUP($G$5&amp;R97,'list for drop down box'!V:AA,5,FALSE)),"")</f>
        <v/>
      </c>
      <c r="T97" s="122" t="str">
        <f>IF(R97&lt;&gt;0,IF(R97="New Site","",VLOOKUP($G$5&amp;R97,'list for drop down box'!V:AA,6,FALSE)),"")</f>
        <v/>
      </c>
      <c r="U97" s="69"/>
      <c r="V97" s="69"/>
      <c r="W97" s="104"/>
      <c r="X97" s="104"/>
      <c r="Y97" s="121" t="str">
        <f t="shared" si="24"/>
        <v/>
      </c>
      <c r="Z97" s="121" t="str">
        <f t="shared" si="25"/>
        <v/>
      </c>
      <c r="AA97" s="93" t="str">
        <f t="shared" si="26"/>
        <v/>
      </c>
      <c r="AB97" s="67"/>
      <c r="AC97" s="32">
        <f t="shared" si="21"/>
        <v>0</v>
      </c>
      <c r="AD97" s="32">
        <f>IF(OR(S97="",T97=""),0,IF(COUNTIF('list for drop down box'!$R$4:$R$89,S97&amp;T97)=1,0,1))</f>
        <v>0</v>
      </c>
      <c r="AE97" s="32">
        <f t="shared" si="22"/>
        <v>0</v>
      </c>
      <c r="AF97" s="62">
        <f>IF(AND(SUM(U$9:U291)&gt;0,SUM(U$9:U291)&lt;1),1,0)</f>
        <v>0</v>
      </c>
    </row>
    <row r="98" spans="1:32" s="14" customFormat="1" x14ac:dyDescent="0.25">
      <c r="A98" s="13" t="str">
        <f t="shared" si="19"/>
        <v>0-90</v>
      </c>
      <c r="B98" s="11">
        <f t="shared" si="23"/>
        <v>90</v>
      </c>
      <c r="C98" s="52">
        <f t="shared" si="20"/>
        <v>0</v>
      </c>
      <c r="D98" s="53">
        <f t="shared" si="3"/>
        <v>0</v>
      </c>
      <c r="E98" s="63"/>
      <c r="F98" s="94" t="str">
        <f>IF(ISBLANK(E98),"",VLOOKUP($E98,'list for drop down box'!$A$4:$B$500,2,FALSE))</f>
        <v/>
      </c>
      <c r="G98" s="95" t="str">
        <f>IF(ISBLANK($E98),"",VLOOKUP($E98,'list for drop down box'!$A$4:$C$500,3,FALSE))</f>
        <v/>
      </c>
      <c r="H98" s="96" t="str">
        <f>IF(ISBLANK($E98),"",VLOOKUP($E98,'list for drop down box'!$A$3:$E$4449,4,FALSE))</f>
        <v/>
      </c>
      <c r="I98" s="97" t="str">
        <f>IF(ISBLANK($E98),"",VLOOKUP($E98,'list for drop down box'!$A$3:$E$4449,5,FALSE))</f>
        <v/>
      </c>
      <c r="J98" s="123" t="str">
        <f>IF(ISBLANK($E98),"",IF(ISBLANK($M98),"",IF($M98="Yes","",IFERROR(VLOOKUP($G$5&amp;$E98,'list for drop down box'!$AC:$AH,4,FALSE),""))))</f>
        <v/>
      </c>
      <c r="K98" s="123" t="str">
        <f>IF(ISBLANK($E98),"",IF(ISBLANK($M98),"",IF($M98="Yes","",IFERROR(VLOOKUP($G$5&amp;$E98,'list for drop down box'!$AC:$AH,6,FALSE),""))))</f>
        <v/>
      </c>
      <c r="L98" s="123" t="str">
        <f>IF(ISBLANK($E98),"",IF(ISBLANK($M98),"",IF($M98="Yes","",IFERROR(VLOOKUP($G$5&amp;$E98,'list for drop down box'!$AC:$AH,5,FALSE),""))))</f>
        <v/>
      </c>
      <c r="M98" s="68"/>
      <c r="N98" s="64"/>
      <c r="O98" s="65"/>
      <c r="P98" s="65"/>
      <c r="Q98" s="65"/>
      <c r="R98" s="66"/>
      <c r="S98" s="122" t="str">
        <f>IF(R98&lt;&gt;0,IF(R98="New Site","",VLOOKUP($G$5&amp;R98,'list for drop down box'!V:AA,5,FALSE)),"")</f>
        <v/>
      </c>
      <c r="T98" s="122" t="str">
        <f>IF(R98&lt;&gt;0,IF(R98="New Site","",VLOOKUP($G$5&amp;R98,'list for drop down box'!V:AA,6,FALSE)),"")</f>
        <v/>
      </c>
      <c r="U98" s="69"/>
      <c r="V98" s="69"/>
      <c r="W98" s="104"/>
      <c r="X98" s="104"/>
      <c r="Y98" s="121" t="str">
        <f t="shared" si="24"/>
        <v/>
      </c>
      <c r="Z98" s="121" t="str">
        <f t="shared" si="25"/>
        <v/>
      </c>
      <c r="AA98" s="93" t="str">
        <f t="shared" si="26"/>
        <v/>
      </c>
      <c r="AB98" s="67"/>
      <c r="AC98" s="32">
        <f t="shared" si="21"/>
        <v>0</v>
      </c>
      <c r="AD98" s="32">
        <f>IF(OR(S98="",T98=""),0,IF(COUNTIF('list for drop down box'!$R$4:$R$89,S98&amp;T98)=1,0,1))</f>
        <v>0</v>
      </c>
      <c r="AE98" s="32">
        <f t="shared" si="22"/>
        <v>0</v>
      </c>
      <c r="AF98" s="62">
        <f>IF(AND(SUM(U$9:U292)&gt;0,SUM(U$9:U292)&lt;1),1,0)</f>
        <v>0</v>
      </c>
    </row>
    <row r="99" spans="1:32" s="14" customFormat="1" x14ac:dyDescent="0.25">
      <c r="A99" s="13" t="str">
        <f t="shared" si="19"/>
        <v>0-91</v>
      </c>
      <c r="B99" s="11">
        <f t="shared" si="23"/>
        <v>91</v>
      </c>
      <c r="C99" s="52">
        <f t="shared" si="20"/>
        <v>0</v>
      </c>
      <c r="D99" s="53">
        <f t="shared" si="3"/>
        <v>0</v>
      </c>
      <c r="E99" s="63"/>
      <c r="F99" s="94" t="str">
        <f>IF(ISBLANK(E99),"",VLOOKUP($E99,'list for drop down box'!$A$4:$B$500,2,FALSE))</f>
        <v/>
      </c>
      <c r="G99" s="95" t="str">
        <f>IF(ISBLANK($E99),"",VLOOKUP($E99,'list for drop down box'!$A$4:$C$500,3,FALSE))</f>
        <v/>
      </c>
      <c r="H99" s="96" t="str">
        <f>IF(ISBLANK($E99),"",VLOOKUP($E99,'list for drop down box'!$A$3:$E$4449,4,FALSE))</f>
        <v/>
      </c>
      <c r="I99" s="97" t="str">
        <f>IF(ISBLANK($E99),"",VLOOKUP($E99,'list for drop down box'!$A$3:$E$4449,5,FALSE))</f>
        <v/>
      </c>
      <c r="J99" s="123" t="str">
        <f>IF(ISBLANK($E99),"",IF(ISBLANK($M99),"",IF($M99="Yes","",IFERROR(VLOOKUP($G$5&amp;$E99,'list for drop down box'!$AC:$AH,4,FALSE),""))))</f>
        <v/>
      </c>
      <c r="K99" s="123" t="str">
        <f>IF(ISBLANK($E99),"",IF(ISBLANK($M99),"",IF($M99="Yes","",IFERROR(VLOOKUP($G$5&amp;$E99,'list for drop down box'!$AC:$AH,6,FALSE),""))))</f>
        <v/>
      </c>
      <c r="L99" s="123" t="str">
        <f>IF(ISBLANK($E99),"",IF(ISBLANK($M99),"",IF($M99="Yes","",IFERROR(VLOOKUP($G$5&amp;$E99,'list for drop down box'!$AC:$AH,5,FALSE),""))))</f>
        <v/>
      </c>
      <c r="M99" s="68"/>
      <c r="N99" s="64"/>
      <c r="O99" s="65"/>
      <c r="P99" s="65"/>
      <c r="Q99" s="65"/>
      <c r="R99" s="66"/>
      <c r="S99" s="122" t="str">
        <f>IF(R99&lt;&gt;0,IF(R99="New Site","",VLOOKUP($G$5&amp;R99,'list for drop down box'!V:AA,5,FALSE)),"")</f>
        <v/>
      </c>
      <c r="T99" s="122" t="str">
        <f>IF(R99&lt;&gt;0,IF(R99="New Site","",VLOOKUP($G$5&amp;R99,'list for drop down box'!V:AA,6,FALSE)),"")</f>
        <v/>
      </c>
      <c r="U99" s="69"/>
      <c r="V99" s="69"/>
      <c r="W99" s="104"/>
      <c r="X99" s="104"/>
      <c r="Y99" s="121" t="str">
        <f t="shared" si="24"/>
        <v/>
      </c>
      <c r="Z99" s="121" t="str">
        <f t="shared" si="25"/>
        <v/>
      </c>
      <c r="AA99" s="93" t="str">
        <f t="shared" si="26"/>
        <v/>
      </c>
      <c r="AB99" s="67"/>
      <c r="AC99" s="32">
        <f t="shared" si="21"/>
        <v>0</v>
      </c>
      <c r="AD99" s="32">
        <f>IF(OR(S99="",T99=""),0,IF(COUNTIF('list for drop down box'!$R$4:$R$89,S99&amp;T99)=1,0,1))</f>
        <v>0</v>
      </c>
      <c r="AE99" s="32">
        <f t="shared" si="22"/>
        <v>0</v>
      </c>
      <c r="AF99" s="62">
        <f>IF(AND(SUM(U$9:U293)&gt;0,SUM(U$9:U293)&lt;1),1,0)</f>
        <v>0</v>
      </c>
    </row>
    <row r="100" spans="1:32" s="14" customFormat="1" x14ac:dyDescent="0.25">
      <c r="A100" s="13" t="str">
        <f t="shared" si="19"/>
        <v>0-92</v>
      </c>
      <c r="B100" s="11">
        <f t="shared" si="23"/>
        <v>92</v>
      </c>
      <c r="C100" s="52">
        <f t="shared" si="20"/>
        <v>0</v>
      </c>
      <c r="D100" s="53">
        <f t="shared" si="3"/>
        <v>0</v>
      </c>
      <c r="E100" s="63"/>
      <c r="F100" s="94" t="str">
        <f>IF(ISBLANK(E100),"",VLOOKUP($E100,'list for drop down box'!$A$4:$B$500,2,FALSE))</f>
        <v/>
      </c>
      <c r="G100" s="95" t="str">
        <f>IF(ISBLANK($E100),"",VLOOKUP($E100,'list for drop down box'!$A$4:$C$500,3,FALSE))</f>
        <v/>
      </c>
      <c r="H100" s="96" t="str">
        <f>IF(ISBLANK($E100),"",VLOOKUP($E100,'list for drop down box'!$A$3:$E$4449,4,FALSE))</f>
        <v/>
      </c>
      <c r="I100" s="97" t="str">
        <f>IF(ISBLANK($E100),"",VLOOKUP($E100,'list for drop down box'!$A$3:$E$4449,5,FALSE))</f>
        <v/>
      </c>
      <c r="J100" s="123" t="str">
        <f>IF(ISBLANK($E100),"",IF(ISBLANK($M100),"",IF($M100="Yes","",IFERROR(VLOOKUP($G$5&amp;$E100,'list for drop down box'!$AC:$AH,4,FALSE),""))))</f>
        <v/>
      </c>
      <c r="K100" s="123" t="str">
        <f>IF(ISBLANK($E100),"",IF(ISBLANK($M100),"",IF($M100="Yes","",IFERROR(VLOOKUP($G$5&amp;$E100,'list for drop down box'!$AC:$AH,6,FALSE),""))))</f>
        <v/>
      </c>
      <c r="L100" s="123" t="str">
        <f>IF(ISBLANK($E100),"",IF(ISBLANK($M100),"",IF($M100="Yes","",IFERROR(VLOOKUP($G$5&amp;$E100,'list for drop down box'!$AC:$AH,5,FALSE),""))))</f>
        <v/>
      </c>
      <c r="M100" s="68"/>
      <c r="N100" s="64"/>
      <c r="O100" s="65"/>
      <c r="P100" s="65"/>
      <c r="Q100" s="65"/>
      <c r="R100" s="66"/>
      <c r="S100" s="122" t="str">
        <f>IF(R100&lt;&gt;0,IF(R100="New Site","",VLOOKUP($G$5&amp;R100,'list for drop down box'!V:AA,5,FALSE)),"")</f>
        <v/>
      </c>
      <c r="T100" s="122" t="str">
        <f>IF(R100&lt;&gt;0,IF(R100="New Site","",VLOOKUP($G$5&amp;R100,'list for drop down box'!V:AA,6,FALSE)),"")</f>
        <v/>
      </c>
      <c r="U100" s="69"/>
      <c r="V100" s="69"/>
      <c r="W100" s="104"/>
      <c r="X100" s="104"/>
      <c r="Y100" s="121" t="str">
        <f t="shared" si="24"/>
        <v/>
      </c>
      <c r="Z100" s="121" t="str">
        <f t="shared" si="25"/>
        <v/>
      </c>
      <c r="AA100" s="93" t="str">
        <f t="shared" si="26"/>
        <v/>
      </c>
      <c r="AB100" s="67"/>
      <c r="AC100" s="32">
        <f t="shared" si="21"/>
        <v>0</v>
      </c>
      <c r="AD100" s="32">
        <f>IF(OR(S100="",T100=""),0,IF(COUNTIF('list for drop down box'!$R$4:$R$89,S100&amp;T100)=1,0,1))</f>
        <v>0</v>
      </c>
      <c r="AE100" s="32">
        <f t="shared" si="22"/>
        <v>0</v>
      </c>
      <c r="AF100" s="62">
        <f>IF(AND(SUM(U$9:U294)&gt;0,SUM(U$9:U294)&lt;1),1,0)</f>
        <v>0</v>
      </c>
    </row>
    <row r="101" spans="1:32" s="14" customFormat="1" x14ac:dyDescent="0.25">
      <c r="A101" s="13" t="str">
        <f t="shared" si="19"/>
        <v>0-93</v>
      </c>
      <c r="B101" s="11">
        <f t="shared" si="23"/>
        <v>93</v>
      </c>
      <c r="C101" s="52">
        <f t="shared" si="20"/>
        <v>0</v>
      </c>
      <c r="D101" s="53">
        <f t="shared" si="3"/>
        <v>0</v>
      </c>
      <c r="E101" s="63"/>
      <c r="F101" s="94" t="str">
        <f>IF(ISBLANK(E101),"",VLOOKUP($E101,'list for drop down box'!$A$4:$B$500,2,FALSE))</f>
        <v/>
      </c>
      <c r="G101" s="95" t="str">
        <f>IF(ISBLANK($E101),"",VLOOKUP($E101,'list for drop down box'!$A$4:$C$500,3,FALSE))</f>
        <v/>
      </c>
      <c r="H101" s="96" t="str">
        <f>IF(ISBLANK($E101),"",VLOOKUP($E101,'list for drop down box'!$A$3:$E$4449,4,FALSE))</f>
        <v/>
      </c>
      <c r="I101" s="97" t="str">
        <f>IF(ISBLANK($E101),"",VLOOKUP($E101,'list for drop down box'!$A$3:$E$4449,5,FALSE))</f>
        <v/>
      </c>
      <c r="J101" s="123" t="str">
        <f>IF(ISBLANK($E101),"",IF(ISBLANK($M101),"",IF($M101="Yes","",IFERROR(VLOOKUP($G$5&amp;$E101,'list for drop down box'!$AC:$AH,4,FALSE),""))))</f>
        <v/>
      </c>
      <c r="K101" s="123" t="str">
        <f>IF(ISBLANK($E101),"",IF(ISBLANK($M101),"",IF($M101="Yes","",IFERROR(VLOOKUP($G$5&amp;$E101,'list for drop down box'!$AC:$AH,6,FALSE),""))))</f>
        <v/>
      </c>
      <c r="L101" s="123" t="str">
        <f>IF(ISBLANK($E101),"",IF(ISBLANK($M101),"",IF($M101="Yes","",IFERROR(VLOOKUP($G$5&amp;$E101,'list for drop down box'!$AC:$AH,5,FALSE),""))))</f>
        <v/>
      </c>
      <c r="M101" s="68"/>
      <c r="N101" s="64"/>
      <c r="O101" s="65"/>
      <c r="P101" s="65"/>
      <c r="Q101" s="65"/>
      <c r="R101" s="66"/>
      <c r="S101" s="122" t="str">
        <f>IF(R101&lt;&gt;0,IF(R101="New Site","",VLOOKUP($G$5&amp;R101,'list for drop down box'!V:AA,5,FALSE)),"")</f>
        <v/>
      </c>
      <c r="T101" s="122" t="str">
        <f>IF(R101&lt;&gt;0,IF(R101="New Site","",VLOOKUP($G$5&amp;R101,'list for drop down box'!V:AA,6,FALSE)),"")</f>
        <v/>
      </c>
      <c r="U101" s="69"/>
      <c r="V101" s="69"/>
      <c r="W101" s="104"/>
      <c r="X101" s="104"/>
      <c r="Y101" s="121" t="str">
        <f t="shared" si="24"/>
        <v/>
      </c>
      <c r="Z101" s="121" t="str">
        <f t="shared" si="25"/>
        <v/>
      </c>
      <c r="AA101" s="93" t="str">
        <f t="shared" si="26"/>
        <v/>
      </c>
      <c r="AB101" s="67"/>
      <c r="AC101" s="32">
        <f t="shared" si="21"/>
        <v>0</v>
      </c>
      <c r="AD101" s="32">
        <f>IF(OR(S101="",T101=""),0,IF(COUNTIF('list for drop down box'!$R$4:$R$89,S101&amp;T101)=1,0,1))</f>
        <v>0</v>
      </c>
      <c r="AE101" s="32">
        <f t="shared" si="22"/>
        <v>0</v>
      </c>
      <c r="AF101" s="62">
        <f>IF(AND(SUM(U$9:U295)&gt;0,SUM(U$9:U295)&lt;1),1,0)</f>
        <v>0</v>
      </c>
    </row>
    <row r="102" spans="1:32" s="14" customFormat="1" x14ac:dyDescent="0.25">
      <c r="A102" s="13" t="str">
        <f t="shared" si="19"/>
        <v>0-94</v>
      </c>
      <c r="B102" s="11">
        <f t="shared" si="23"/>
        <v>94</v>
      </c>
      <c r="C102" s="52">
        <f t="shared" si="20"/>
        <v>0</v>
      </c>
      <c r="D102" s="53">
        <f t="shared" si="3"/>
        <v>0</v>
      </c>
      <c r="E102" s="63"/>
      <c r="F102" s="94" t="str">
        <f>IF(ISBLANK(E102),"",VLOOKUP($E102,'list for drop down box'!$A$4:$B$500,2,FALSE))</f>
        <v/>
      </c>
      <c r="G102" s="95" t="str">
        <f>IF(ISBLANK($E102),"",VLOOKUP($E102,'list for drop down box'!$A$4:$C$500,3,FALSE))</f>
        <v/>
      </c>
      <c r="H102" s="96" t="str">
        <f>IF(ISBLANK($E102),"",VLOOKUP($E102,'list for drop down box'!$A$3:$E$4449,4,FALSE))</f>
        <v/>
      </c>
      <c r="I102" s="97" t="str">
        <f>IF(ISBLANK($E102),"",VLOOKUP($E102,'list for drop down box'!$A$3:$E$4449,5,FALSE))</f>
        <v/>
      </c>
      <c r="J102" s="123" t="str">
        <f>IF(ISBLANK($E102),"",IF(ISBLANK($M102),"",IF($M102="Yes","",IFERROR(VLOOKUP($G$5&amp;$E102,'list for drop down box'!$AC:$AH,4,FALSE),""))))</f>
        <v/>
      </c>
      <c r="K102" s="123" t="str">
        <f>IF(ISBLANK($E102),"",IF(ISBLANK($M102),"",IF($M102="Yes","",IFERROR(VLOOKUP($G$5&amp;$E102,'list for drop down box'!$AC:$AH,6,FALSE),""))))</f>
        <v/>
      </c>
      <c r="L102" s="123" t="str">
        <f>IF(ISBLANK($E102),"",IF(ISBLANK($M102),"",IF($M102="Yes","",IFERROR(VLOOKUP($G$5&amp;$E102,'list for drop down box'!$AC:$AH,5,FALSE),""))))</f>
        <v/>
      </c>
      <c r="M102" s="68"/>
      <c r="N102" s="64"/>
      <c r="O102" s="65"/>
      <c r="P102" s="65"/>
      <c r="Q102" s="65"/>
      <c r="R102" s="66"/>
      <c r="S102" s="122" t="str">
        <f>IF(R102&lt;&gt;0,IF(R102="New Site","",VLOOKUP($G$5&amp;R102,'list for drop down box'!V:AA,5,FALSE)),"")</f>
        <v/>
      </c>
      <c r="T102" s="122" t="str">
        <f>IF(R102&lt;&gt;0,IF(R102="New Site","",VLOOKUP($G$5&amp;R102,'list for drop down box'!V:AA,6,FALSE)),"")</f>
        <v/>
      </c>
      <c r="U102" s="69"/>
      <c r="V102" s="69"/>
      <c r="W102" s="104"/>
      <c r="X102" s="104"/>
      <c r="Y102" s="121" t="str">
        <f t="shared" si="24"/>
        <v/>
      </c>
      <c r="Z102" s="121" t="str">
        <f t="shared" si="25"/>
        <v/>
      </c>
      <c r="AA102" s="93" t="str">
        <f t="shared" si="26"/>
        <v/>
      </c>
      <c r="AB102" s="67"/>
      <c r="AC102" s="32">
        <f t="shared" si="21"/>
        <v>0</v>
      </c>
      <c r="AD102" s="32">
        <f>IF(OR(S102="",T102=""),0,IF(COUNTIF('list for drop down box'!$R$4:$R$89,S102&amp;T102)=1,0,1))</f>
        <v>0</v>
      </c>
      <c r="AE102" s="32">
        <f t="shared" si="22"/>
        <v>0</v>
      </c>
      <c r="AF102" s="62">
        <f>IF(AND(SUM(U$9:U296)&gt;0,SUM(U$9:U296)&lt;1),1,0)</f>
        <v>0</v>
      </c>
    </row>
    <row r="103" spans="1:32" s="14" customFormat="1" x14ac:dyDescent="0.25">
      <c r="A103" s="13" t="str">
        <f t="shared" si="19"/>
        <v>0-95</v>
      </c>
      <c r="B103" s="11">
        <f t="shared" si="23"/>
        <v>95</v>
      </c>
      <c r="C103" s="52">
        <f t="shared" si="20"/>
        <v>0</v>
      </c>
      <c r="D103" s="53">
        <f t="shared" si="3"/>
        <v>0</v>
      </c>
      <c r="E103" s="63"/>
      <c r="F103" s="94" t="str">
        <f>IF(ISBLANK(E103),"",VLOOKUP($E103,'list for drop down box'!$A$4:$B$500,2,FALSE))</f>
        <v/>
      </c>
      <c r="G103" s="95" t="str">
        <f>IF(ISBLANK($E103),"",VLOOKUP($E103,'list for drop down box'!$A$4:$C$500,3,FALSE))</f>
        <v/>
      </c>
      <c r="H103" s="96" t="str">
        <f>IF(ISBLANK($E103),"",VLOOKUP($E103,'list for drop down box'!$A$3:$E$4449,4,FALSE))</f>
        <v/>
      </c>
      <c r="I103" s="97" t="str">
        <f>IF(ISBLANK($E103),"",VLOOKUP($E103,'list for drop down box'!$A$3:$E$4449,5,FALSE))</f>
        <v/>
      </c>
      <c r="J103" s="123" t="str">
        <f>IF(ISBLANK($E103),"",IF(ISBLANK($M103),"",IF($M103="Yes","",IFERROR(VLOOKUP($G$5&amp;$E103,'list for drop down box'!$AC:$AH,4,FALSE),""))))</f>
        <v/>
      </c>
      <c r="K103" s="123" t="str">
        <f>IF(ISBLANK($E103),"",IF(ISBLANK($M103),"",IF($M103="Yes","",IFERROR(VLOOKUP($G$5&amp;$E103,'list for drop down box'!$AC:$AH,6,FALSE),""))))</f>
        <v/>
      </c>
      <c r="L103" s="123" t="str">
        <f>IF(ISBLANK($E103),"",IF(ISBLANK($M103),"",IF($M103="Yes","",IFERROR(VLOOKUP($G$5&amp;$E103,'list for drop down box'!$AC:$AH,5,FALSE),""))))</f>
        <v/>
      </c>
      <c r="M103" s="68"/>
      <c r="N103" s="64"/>
      <c r="O103" s="65"/>
      <c r="P103" s="65"/>
      <c r="Q103" s="65"/>
      <c r="R103" s="66"/>
      <c r="S103" s="122" t="str">
        <f>IF(R103&lt;&gt;0,IF(R103="New Site","",VLOOKUP($G$5&amp;R103,'list for drop down box'!V:AA,5,FALSE)),"")</f>
        <v/>
      </c>
      <c r="T103" s="122" t="str">
        <f>IF(R103&lt;&gt;0,IF(R103="New Site","",VLOOKUP($G$5&amp;R103,'list for drop down box'!V:AA,6,FALSE)),"")</f>
        <v/>
      </c>
      <c r="U103" s="69"/>
      <c r="V103" s="69"/>
      <c r="W103" s="104"/>
      <c r="X103" s="104"/>
      <c r="Y103" s="121" t="str">
        <f t="shared" si="24"/>
        <v/>
      </c>
      <c r="Z103" s="121" t="str">
        <f t="shared" si="25"/>
        <v/>
      </c>
      <c r="AA103" s="93" t="str">
        <f t="shared" si="26"/>
        <v/>
      </c>
      <c r="AB103" s="67"/>
      <c r="AC103" s="32">
        <f t="shared" si="21"/>
        <v>0</v>
      </c>
      <c r="AD103" s="32">
        <f>IF(OR(S103="",T103=""),0,IF(COUNTIF('list for drop down box'!$R$4:$R$89,S103&amp;T103)=1,0,1))</f>
        <v>0</v>
      </c>
      <c r="AE103" s="32">
        <f t="shared" si="22"/>
        <v>0</v>
      </c>
      <c r="AF103" s="62">
        <f>IF(AND(SUM(U$9:U297)&gt;0,SUM(U$9:U297)&lt;1),1,0)</f>
        <v>0</v>
      </c>
    </row>
    <row r="104" spans="1:32" s="14" customFormat="1" x14ac:dyDescent="0.25">
      <c r="A104" s="13" t="str">
        <f t="shared" si="19"/>
        <v>0-96</v>
      </c>
      <c r="B104" s="11">
        <f t="shared" si="23"/>
        <v>96</v>
      </c>
      <c r="C104" s="52">
        <f t="shared" si="20"/>
        <v>0</v>
      </c>
      <c r="D104" s="53">
        <f t="shared" si="3"/>
        <v>0</v>
      </c>
      <c r="E104" s="63"/>
      <c r="F104" s="94" t="str">
        <f>IF(ISBLANK(E104),"",VLOOKUP($E104,'list for drop down box'!$A$4:$B$500,2,FALSE))</f>
        <v/>
      </c>
      <c r="G104" s="95" t="str">
        <f>IF(ISBLANK($E104),"",VLOOKUP($E104,'list for drop down box'!$A$4:$C$500,3,FALSE))</f>
        <v/>
      </c>
      <c r="H104" s="96" t="str">
        <f>IF(ISBLANK($E104),"",VLOOKUP($E104,'list for drop down box'!$A$3:$E$4449,4,FALSE))</f>
        <v/>
      </c>
      <c r="I104" s="97" t="str">
        <f>IF(ISBLANK($E104),"",VLOOKUP($E104,'list for drop down box'!$A$3:$E$4449,5,FALSE))</f>
        <v/>
      </c>
      <c r="J104" s="123" t="str">
        <f>IF(ISBLANK($E104),"",IF(ISBLANK($M104),"",IF($M104="Yes","",IFERROR(VLOOKUP($G$5&amp;$E104,'list for drop down box'!$AC:$AH,4,FALSE),""))))</f>
        <v/>
      </c>
      <c r="K104" s="123" t="str">
        <f>IF(ISBLANK($E104),"",IF(ISBLANK($M104),"",IF($M104="Yes","",IFERROR(VLOOKUP($G$5&amp;$E104,'list for drop down box'!$AC:$AH,6,FALSE),""))))</f>
        <v/>
      </c>
      <c r="L104" s="123" t="str">
        <f>IF(ISBLANK($E104),"",IF(ISBLANK($M104),"",IF($M104="Yes","",IFERROR(VLOOKUP($G$5&amp;$E104,'list for drop down box'!$AC:$AH,5,FALSE),""))))</f>
        <v/>
      </c>
      <c r="M104" s="68"/>
      <c r="N104" s="64"/>
      <c r="O104" s="65"/>
      <c r="P104" s="65"/>
      <c r="Q104" s="65"/>
      <c r="R104" s="66"/>
      <c r="S104" s="122" t="str">
        <f>IF(R104&lt;&gt;0,IF(R104="New Site","",VLOOKUP($G$5&amp;R104,'list for drop down box'!V:AA,5,FALSE)),"")</f>
        <v/>
      </c>
      <c r="T104" s="122" t="str">
        <f>IF(R104&lt;&gt;0,IF(R104="New Site","",VLOOKUP($G$5&amp;R104,'list for drop down box'!V:AA,6,FALSE)),"")</f>
        <v/>
      </c>
      <c r="U104" s="69"/>
      <c r="V104" s="69"/>
      <c r="W104" s="104"/>
      <c r="X104" s="104"/>
      <c r="Y104" s="121" t="str">
        <f t="shared" si="24"/>
        <v/>
      </c>
      <c r="Z104" s="121" t="str">
        <f t="shared" si="25"/>
        <v/>
      </c>
      <c r="AA104" s="93" t="str">
        <f t="shared" si="26"/>
        <v/>
      </c>
      <c r="AB104" s="67"/>
      <c r="AC104" s="32">
        <f t="shared" si="21"/>
        <v>0</v>
      </c>
      <c r="AD104" s="32">
        <f>IF(OR(S104="",T104=""),0,IF(COUNTIF('list for drop down box'!$R$4:$R$89,S104&amp;T104)=1,0,1))</f>
        <v>0</v>
      </c>
      <c r="AE104" s="32">
        <f t="shared" si="22"/>
        <v>0</v>
      </c>
      <c r="AF104" s="62">
        <f>IF(AND(SUM(U$9:U298)&gt;0,SUM(U$9:U298)&lt;1),1,0)</f>
        <v>0</v>
      </c>
    </row>
    <row r="105" spans="1:32" s="14" customFormat="1" x14ac:dyDescent="0.25">
      <c r="A105" s="13" t="str">
        <f t="shared" ref="A105:A136" si="27">D105&amp;"-"&amp;B105</f>
        <v>0-97</v>
      </c>
      <c r="B105" s="11">
        <f t="shared" si="23"/>
        <v>97</v>
      </c>
      <c r="C105" s="52">
        <f t="shared" ref="C105:C136" si="28">$V$3</f>
        <v>0</v>
      </c>
      <c r="D105" s="53">
        <f t="shared" si="3"/>
        <v>0</v>
      </c>
      <c r="E105" s="63"/>
      <c r="F105" s="94" t="str">
        <f>IF(ISBLANK(E105),"",VLOOKUP($E105,'list for drop down box'!$A$4:$B$500,2,FALSE))</f>
        <v/>
      </c>
      <c r="G105" s="95" t="str">
        <f>IF(ISBLANK($E105),"",VLOOKUP($E105,'list for drop down box'!$A$4:$C$500,3,FALSE))</f>
        <v/>
      </c>
      <c r="H105" s="96" t="str">
        <f>IF(ISBLANK($E105),"",VLOOKUP($E105,'list for drop down box'!$A$3:$E$4449,4,FALSE))</f>
        <v/>
      </c>
      <c r="I105" s="97" t="str">
        <f>IF(ISBLANK($E105),"",VLOOKUP($E105,'list for drop down box'!$A$3:$E$4449,5,FALSE))</f>
        <v/>
      </c>
      <c r="J105" s="123" t="str">
        <f>IF(ISBLANK($E105),"",IF(ISBLANK($M105),"",IF($M105="Yes","",IFERROR(VLOOKUP($G$5&amp;$E105,'list for drop down box'!$AC:$AH,4,FALSE),""))))</f>
        <v/>
      </c>
      <c r="K105" s="123" t="str">
        <f>IF(ISBLANK($E105),"",IF(ISBLANK($M105),"",IF($M105="Yes","",IFERROR(VLOOKUP($G$5&amp;$E105,'list for drop down box'!$AC:$AH,6,FALSE),""))))</f>
        <v/>
      </c>
      <c r="L105" s="123" t="str">
        <f>IF(ISBLANK($E105),"",IF(ISBLANK($M105),"",IF($M105="Yes","",IFERROR(VLOOKUP($G$5&amp;$E105,'list for drop down box'!$AC:$AH,5,FALSE),""))))</f>
        <v/>
      </c>
      <c r="M105" s="68"/>
      <c r="N105" s="64"/>
      <c r="O105" s="65"/>
      <c r="P105" s="65"/>
      <c r="Q105" s="65"/>
      <c r="R105" s="66"/>
      <c r="S105" s="122" t="str">
        <f>IF(R105&lt;&gt;0,IF(R105="New Site","",VLOOKUP($G$5&amp;R105,'list for drop down box'!V:AA,5,FALSE)),"")</f>
        <v/>
      </c>
      <c r="T105" s="122" t="str">
        <f>IF(R105&lt;&gt;0,IF(R105="New Site","",VLOOKUP($G$5&amp;R105,'list for drop down box'!V:AA,6,FALSE)),"")</f>
        <v/>
      </c>
      <c r="U105" s="69"/>
      <c r="V105" s="69"/>
      <c r="W105" s="104"/>
      <c r="X105" s="104"/>
      <c r="Y105" s="121" t="str">
        <f t="shared" si="24"/>
        <v/>
      </c>
      <c r="Z105" s="121" t="str">
        <f t="shared" si="25"/>
        <v/>
      </c>
      <c r="AA105" s="93" t="str">
        <f t="shared" si="26"/>
        <v/>
      </c>
      <c r="AB105" s="67"/>
      <c r="AC105" s="32">
        <f t="shared" ref="AC105:AC136" si="29">IF(OR(R105="New Site",ISBLANK(R105)),0,IF(S105=VLOOKUP($G$5&amp;$R105,TLA_Lookup,5,FALSE),0,1))</f>
        <v>0</v>
      </c>
      <c r="AD105" s="32">
        <f>IF(OR(S105="",T105=""),0,IF(COUNTIF('list for drop down box'!$R$4:$R$89,S105&amp;T105)=1,0,1))</f>
        <v>0</v>
      </c>
      <c r="AE105" s="32">
        <f t="shared" ref="AE105:AE136" si="30">IF(ISERR(AVERAGEIFS($W$9:$W$202,$E$9:$E$202,E105)),0,IF(AVERAGEIFS($W$9:$W$202,$E$9:$E$202,E105)&lt;&gt;W105,1,0))</f>
        <v>0</v>
      </c>
      <c r="AF105" s="62">
        <f>IF(AND(SUM(U$9:U299)&gt;0,SUM(U$9:U299)&lt;1),1,0)</f>
        <v>0</v>
      </c>
    </row>
    <row r="106" spans="1:32" s="14" customFormat="1" x14ac:dyDescent="0.25">
      <c r="A106" s="13" t="str">
        <f t="shared" si="27"/>
        <v>0-98</v>
      </c>
      <c r="B106" s="11">
        <f t="shared" si="23"/>
        <v>98</v>
      </c>
      <c r="C106" s="52">
        <f t="shared" si="28"/>
        <v>0</v>
      </c>
      <c r="D106" s="53">
        <f t="shared" si="3"/>
        <v>0</v>
      </c>
      <c r="E106" s="63"/>
      <c r="F106" s="94" t="str">
        <f>IF(ISBLANK(E106),"",VLOOKUP($E106,'list for drop down box'!$A$4:$B$500,2,FALSE))</f>
        <v/>
      </c>
      <c r="G106" s="95" t="str">
        <f>IF(ISBLANK($E106),"",VLOOKUP($E106,'list for drop down box'!$A$4:$C$500,3,FALSE))</f>
        <v/>
      </c>
      <c r="H106" s="96" t="str">
        <f>IF(ISBLANK($E106),"",VLOOKUP($E106,'list for drop down box'!$A$3:$E$4449,4,FALSE))</f>
        <v/>
      </c>
      <c r="I106" s="97" t="str">
        <f>IF(ISBLANK($E106),"",VLOOKUP($E106,'list for drop down box'!$A$3:$E$4449,5,FALSE))</f>
        <v/>
      </c>
      <c r="J106" s="123" t="str">
        <f>IF(ISBLANK($E106),"",IF(ISBLANK($M106),"",IF($M106="Yes","",IFERROR(VLOOKUP($G$5&amp;$E106,'list for drop down box'!$AC:$AH,4,FALSE),""))))</f>
        <v/>
      </c>
      <c r="K106" s="123" t="str">
        <f>IF(ISBLANK($E106),"",IF(ISBLANK($M106),"",IF($M106="Yes","",IFERROR(VLOOKUP($G$5&amp;$E106,'list for drop down box'!$AC:$AH,6,FALSE),""))))</f>
        <v/>
      </c>
      <c r="L106" s="123" t="str">
        <f>IF(ISBLANK($E106),"",IF(ISBLANK($M106),"",IF($M106="Yes","",IFERROR(VLOOKUP($G$5&amp;$E106,'list for drop down box'!$AC:$AH,5,FALSE),""))))</f>
        <v/>
      </c>
      <c r="M106" s="68"/>
      <c r="N106" s="64"/>
      <c r="O106" s="65"/>
      <c r="P106" s="65"/>
      <c r="Q106" s="65"/>
      <c r="R106" s="66"/>
      <c r="S106" s="122" t="str">
        <f>IF(R106&lt;&gt;0,IF(R106="New Site","",VLOOKUP($G$5&amp;R106,'list for drop down box'!V:AA,5,FALSE)),"")</f>
        <v/>
      </c>
      <c r="T106" s="122" t="str">
        <f>IF(R106&lt;&gt;0,IF(R106="New Site","",VLOOKUP($G$5&amp;R106,'list for drop down box'!V:AA,6,FALSE)),"")</f>
        <v/>
      </c>
      <c r="U106" s="69"/>
      <c r="V106" s="69"/>
      <c r="W106" s="104"/>
      <c r="X106" s="104"/>
      <c r="Y106" s="121" t="str">
        <f t="shared" si="24"/>
        <v/>
      </c>
      <c r="Z106" s="121" t="str">
        <f t="shared" si="25"/>
        <v/>
      </c>
      <c r="AA106" s="93" t="str">
        <f t="shared" si="26"/>
        <v/>
      </c>
      <c r="AB106" s="67"/>
      <c r="AC106" s="32">
        <f t="shared" si="29"/>
        <v>0</v>
      </c>
      <c r="AD106" s="32">
        <f>IF(OR(S106="",T106=""),0,IF(COUNTIF('list for drop down box'!$R$4:$R$89,S106&amp;T106)=1,0,1))</f>
        <v>0</v>
      </c>
      <c r="AE106" s="32">
        <f t="shared" si="30"/>
        <v>0</v>
      </c>
      <c r="AF106" s="62">
        <f>IF(AND(SUM(U$9:U300)&gt;0,SUM(U$9:U300)&lt;1),1,0)</f>
        <v>0</v>
      </c>
    </row>
    <row r="107" spans="1:32" s="14" customFormat="1" x14ac:dyDescent="0.25">
      <c r="A107" s="13" t="str">
        <f t="shared" si="27"/>
        <v>0-99</v>
      </c>
      <c r="B107" s="11">
        <f t="shared" si="23"/>
        <v>99</v>
      </c>
      <c r="C107" s="52">
        <f t="shared" si="28"/>
        <v>0</v>
      </c>
      <c r="D107" s="53">
        <f t="shared" si="3"/>
        <v>0</v>
      </c>
      <c r="E107" s="63"/>
      <c r="F107" s="94" t="str">
        <f>IF(ISBLANK(E107),"",VLOOKUP($E107,'list for drop down box'!$A$4:$B$500,2,FALSE))</f>
        <v/>
      </c>
      <c r="G107" s="95" t="str">
        <f>IF(ISBLANK($E107),"",VLOOKUP($E107,'list for drop down box'!$A$4:$C$500,3,FALSE))</f>
        <v/>
      </c>
      <c r="H107" s="96" t="str">
        <f>IF(ISBLANK($E107),"",VLOOKUP($E107,'list for drop down box'!$A$3:$E$4449,4,FALSE))</f>
        <v/>
      </c>
      <c r="I107" s="97" t="str">
        <f>IF(ISBLANK($E107),"",VLOOKUP($E107,'list for drop down box'!$A$3:$E$4449,5,FALSE))</f>
        <v/>
      </c>
      <c r="J107" s="123" t="str">
        <f>IF(ISBLANK($E107),"",IF(ISBLANK($M107),"",IF($M107="Yes","",IFERROR(VLOOKUP($G$5&amp;$E107,'list for drop down box'!$AC:$AH,4,FALSE),""))))</f>
        <v/>
      </c>
      <c r="K107" s="123" t="str">
        <f>IF(ISBLANK($E107),"",IF(ISBLANK($M107),"",IF($M107="Yes","",IFERROR(VLOOKUP($G$5&amp;$E107,'list for drop down box'!$AC:$AH,6,FALSE),""))))</f>
        <v/>
      </c>
      <c r="L107" s="123" t="str">
        <f>IF(ISBLANK($E107),"",IF(ISBLANK($M107),"",IF($M107="Yes","",IFERROR(VLOOKUP($G$5&amp;$E107,'list for drop down box'!$AC:$AH,5,FALSE),""))))</f>
        <v/>
      </c>
      <c r="M107" s="68"/>
      <c r="N107" s="64"/>
      <c r="O107" s="65"/>
      <c r="P107" s="65"/>
      <c r="Q107" s="65"/>
      <c r="R107" s="66"/>
      <c r="S107" s="122" t="str">
        <f>IF(R107&lt;&gt;0,IF(R107="New Site","",VLOOKUP($G$5&amp;R107,'list for drop down box'!V:AA,5,FALSE)),"")</f>
        <v/>
      </c>
      <c r="T107" s="122" t="str">
        <f>IF(R107&lt;&gt;0,IF(R107="New Site","",VLOOKUP($G$5&amp;R107,'list for drop down box'!V:AA,6,FALSE)),"")</f>
        <v/>
      </c>
      <c r="U107" s="69"/>
      <c r="V107" s="69"/>
      <c r="W107" s="104"/>
      <c r="X107" s="104"/>
      <c r="Y107" s="121" t="str">
        <f t="shared" si="24"/>
        <v/>
      </c>
      <c r="Z107" s="121" t="str">
        <f t="shared" si="25"/>
        <v/>
      </c>
      <c r="AA107" s="93" t="str">
        <f t="shared" si="26"/>
        <v/>
      </c>
      <c r="AB107" s="67"/>
      <c r="AC107" s="32">
        <f t="shared" si="29"/>
        <v>0</v>
      </c>
      <c r="AD107" s="32">
        <f>IF(OR(S107="",T107=""),0,IF(COUNTIF('list for drop down box'!$R$4:$R$89,S107&amp;T107)=1,0,1))</f>
        <v>0</v>
      </c>
      <c r="AE107" s="32">
        <f t="shared" si="30"/>
        <v>0</v>
      </c>
      <c r="AF107" s="62">
        <f>IF(AND(SUM(U$9:U301)&gt;0,SUM(U$9:U301)&lt;1),1,0)</f>
        <v>0</v>
      </c>
    </row>
    <row r="108" spans="1:32" s="14" customFormat="1" x14ac:dyDescent="0.25">
      <c r="A108" s="13" t="str">
        <f t="shared" si="27"/>
        <v>0-100</v>
      </c>
      <c r="B108" s="11">
        <f t="shared" si="23"/>
        <v>100</v>
      </c>
      <c r="C108" s="52">
        <f t="shared" si="28"/>
        <v>0</v>
      </c>
      <c r="D108" s="53">
        <f t="shared" si="3"/>
        <v>0</v>
      </c>
      <c r="E108" s="63"/>
      <c r="F108" s="94" t="str">
        <f>IF(ISBLANK(E108),"",VLOOKUP($E108,'list for drop down box'!$A$4:$B$500,2,FALSE))</f>
        <v/>
      </c>
      <c r="G108" s="95" t="str">
        <f>IF(ISBLANK($E108),"",VLOOKUP($E108,'list for drop down box'!$A$4:$C$500,3,FALSE))</f>
        <v/>
      </c>
      <c r="H108" s="96" t="str">
        <f>IF(ISBLANK($E108),"",VLOOKUP($E108,'list for drop down box'!$A$3:$E$4449,4,FALSE))</f>
        <v/>
      </c>
      <c r="I108" s="97" t="str">
        <f>IF(ISBLANK($E108),"",VLOOKUP($E108,'list for drop down box'!$A$3:$E$4449,5,FALSE))</f>
        <v/>
      </c>
      <c r="J108" s="123" t="str">
        <f>IF(ISBLANK($E108),"",IF(ISBLANK($M108),"",IF($M108="Yes","",IFERROR(VLOOKUP($G$5&amp;$E108,'list for drop down box'!$AC:$AH,4,FALSE),""))))</f>
        <v/>
      </c>
      <c r="K108" s="123" t="str">
        <f>IF(ISBLANK($E108),"",IF(ISBLANK($M108),"",IF($M108="Yes","",IFERROR(VLOOKUP($G$5&amp;$E108,'list for drop down box'!$AC:$AH,6,FALSE),""))))</f>
        <v/>
      </c>
      <c r="L108" s="123" t="str">
        <f>IF(ISBLANK($E108),"",IF(ISBLANK($M108),"",IF($M108="Yes","",IFERROR(VLOOKUP($G$5&amp;$E108,'list for drop down box'!$AC:$AH,5,FALSE),""))))</f>
        <v/>
      </c>
      <c r="M108" s="68"/>
      <c r="N108" s="64"/>
      <c r="O108" s="65"/>
      <c r="P108" s="65"/>
      <c r="Q108" s="65"/>
      <c r="R108" s="66"/>
      <c r="S108" s="122" t="str">
        <f>IF(R108&lt;&gt;0,IF(R108="New Site","",VLOOKUP($G$5&amp;R108,'list for drop down box'!V:AA,5,FALSE)),"")</f>
        <v/>
      </c>
      <c r="T108" s="122" t="str">
        <f>IF(R108&lt;&gt;0,IF(R108="New Site","",VLOOKUP($G$5&amp;R108,'list for drop down box'!V:AA,6,FALSE)),"")</f>
        <v/>
      </c>
      <c r="U108" s="69"/>
      <c r="V108" s="69"/>
      <c r="W108" s="104"/>
      <c r="X108" s="104"/>
      <c r="Y108" s="121" t="str">
        <f t="shared" si="24"/>
        <v/>
      </c>
      <c r="Z108" s="121" t="str">
        <f t="shared" si="25"/>
        <v/>
      </c>
      <c r="AA108" s="93" t="str">
        <f t="shared" si="26"/>
        <v/>
      </c>
      <c r="AB108" s="67"/>
      <c r="AC108" s="32">
        <f t="shared" si="29"/>
        <v>0</v>
      </c>
      <c r="AD108" s="32">
        <f>IF(OR(S108="",T108=""),0,IF(COUNTIF('list for drop down box'!$R$4:$R$89,S108&amp;T108)=1,0,1))</f>
        <v>0</v>
      </c>
      <c r="AE108" s="32">
        <f t="shared" si="30"/>
        <v>0</v>
      </c>
      <c r="AF108" s="62">
        <f>IF(AND(SUM(U$9:U302)&gt;0,SUM(U$9:U302)&lt;1),1,0)</f>
        <v>0</v>
      </c>
    </row>
    <row r="109" spans="1:32" s="14" customFormat="1" x14ac:dyDescent="0.25">
      <c r="A109" s="13" t="str">
        <f t="shared" si="27"/>
        <v>0-101</v>
      </c>
      <c r="B109" s="11">
        <f t="shared" si="23"/>
        <v>101</v>
      </c>
      <c r="C109" s="52">
        <f t="shared" si="28"/>
        <v>0</v>
      </c>
      <c r="D109" s="53">
        <f t="shared" si="3"/>
        <v>0</v>
      </c>
      <c r="E109" s="63"/>
      <c r="F109" s="94" t="str">
        <f>IF(ISBLANK(E109),"",VLOOKUP($E109,'list for drop down box'!$A$4:$B$500,2,FALSE))</f>
        <v/>
      </c>
      <c r="G109" s="95" t="str">
        <f>IF(ISBLANK($E109),"",VLOOKUP($E109,'list for drop down box'!$A$4:$C$500,3,FALSE))</f>
        <v/>
      </c>
      <c r="H109" s="96" t="str">
        <f>IF(ISBLANK($E109),"",VLOOKUP($E109,'list for drop down box'!$A$3:$E$4449,4,FALSE))</f>
        <v/>
      </c>
      <c r="I109" s="97" t="str">
        <f>IF(ISBLANK($E109),"",VLOOKUP($E109,'list for drop down box'!$A$3:$E$4449,5,FALSE))</f>
        <v/>
      </c>
      <c r="J109" s="123" t="str">
        <f>IF(ISBLANK($E109),"",IF(ISBLANK($M109),"",IF($M109="Yes","",IFERROR(VLOOKUP($G$5&amp;$E109,'list for drop down box'!$AC:$AH,4,FALSE),""))))</f>
        <v/>
      </c>
      <c r="K109" s="123" t="str">
        <f>IF(ISBLANK($E109),"",IF(ISBLANK($M109),"",IF($M109="Yes","",IFERROR(VLOOKUP($G$5&amp;$E109,'list for drop down box'!$AC:$AH,6,FALSE),""))))</f>
        <v/>
      </c>
      <c r="L109" s="123" t="str">
        <f>IF(ISBLANK($E109),"",IF(ISBLANK($M109),"",IF($M109="Yes","",IFERROR(VLOOKUP($G$5&amp;$E109,'list for drop down box'!$AC:$AH,5,FALSE),""))))</f>
        <v/>
      </c>
      <c r="M109" s="68"/>
      <c r="N109" s="64"/>
      <c r="O109" s="65"/>
      <c r="P109" s="65"/>
      <c r="Q109" s="65"/>
      <c r="R109" s="66"/>
      <c r="S109" s="122" t="str">
        <f>IF(R109&lt;&gt;0,IF(R109="New Site","",VLOOKUP($G$5&amp;R109,'list for drop down box'!V:AA,5,FALSE)),"")</f>
        <v/>
      </c>
      <c r="T109" s="122" t="str">
        <f>IF(R109&lt;&gt;0,IF(R109="New Site","",VLOOKUP($G$5&amp;R109,'list for drop down box'!V:AA,6,FALSE)),"")</f>
        <v/>
      </c>
      <c r="U109" s="69"/>
      <c r="V109" s="69"/>
      <c r="W109" s="104"/>
      <c r="X109" s="104"/>
      <c r="Y109" s="121" t="str">
        <f t="shared" si="24"/>
        <v/>
      </c>
      <c r="Z109" s="121" t="str">
        <f t="shared" si="25"/>
        <v/>
      </c>
      <c r="AA109" s="93" t="str">
        <f t="shared" si="26"/>
        <v/>
      </c>
      <c r="AB109" s="67"/>
      <c r="AC109" s="32">
        <f t="shared" si="29"/>
        <v>0</v>
      </c>
      <c r="AD109" s="32">
        <f>IF(OR(S109="",T109=""),0,IF(COUNTIF('list for drop down box'!$R$4:$R$89,S109&amp;T109)=1,0,1))</f>
        <v>0</v>
      </c>
      <c r="AE109" s="32">
        <f t="shared" si="30"/>
        <v>0</v>
      </c>
      <c r="AF109" s="62">
        <f>IF(AND(SUM(U$9:U303)&gt;0,SUM(U$9:U303)&lt;1),1,0)</f>
        <v>0</v>
      </c>
    </row>
    <row r="110" spans="1:32" s="14" customFormat="1" x14ac:dyDescent="0.25">
      <c r="A110" s="13" t="str">
        <f t="shared" si="27"/>
        <v>0-102</v>
      </c>
      <c r="B110" s="11">
        <f t="shared" si="23"/>
        <v>102</v>
      </c>
      <c r="C110" s="52">
        <f t="shared" si="28"/>
        <v>0</v>
      </c>
      <c r="D110" s="53">
        <f t="shared" si="3"/>
        <v>0</v>
      </c>
      <c r="E110" s="63"/>
      <c r="F110" s="94" t="str">
        <f>IF(ISBLANK(E110),"",VLOOKUP($E110,'list for drop down box'!$A$4:$B$500,2,FALSE))</f>
        <v/>
      </c>
      <c r="G110" s="95" t="str">
        <f>IF(ISBLANK($E110),"",VLOOKUP($E110,'list for drop down box'!$A$4:$C$500,3,FALSE))</f>
        <v/>
      </c>
      <c r="H110" s="96" t="str">
        <f>IF(ISBLANK($E110),"",VLOOKUP($E110,'list for drop down box'!$A$3:$E$4449,4,FALSE))</f>
        <v/>
      </c>
      <c r="I110" s="97" t="str">
        <f>IF(ISBLANK($E110),"",VLOOKUP($E110,'list for drop down box'!$A$3:$E$4449,5,FALSE))</f>
        <v/>
      </c>
      <c r="J110" s="123" t="str">
        <f>IF(ISBLANK($E110),"",IF(ISBLANK($M110),"",IF($M110="Yes","",IFERROR(VLOOKUP($G$5&amp;$E110,'list for drop down box'!$AC:$AH,4,FALSE),""))))</f>
        <v/>
      </c>
      <c r="K110" s="123" t="str">
        <f>IF(ISBLANK($E110),"",IF(ISBLANK($M110),"",IF($M110="Yes","",IFERROR(VLOOKUP($G$5&amp;$E110,'list for drop down box'!$AC:$AH,6,FALSE),""))))</f>
        <v/>
      </c>
      <c r="L110" s="123" t="str">
        <f>IF(ISBLANK($E110),"",IF(ISBLANK($M110),"",IF($M110="Yes","",IFERROR(VLOOKUP($G$5&amp;$E110,'list for drop down box'!$AC:$AH,5,FALSE),""))))</f>
        <v/>
      </c>
      <c r="M110" s="68"/>
      <c r="N110" s="64"/>
      <c r="O110" s="65"/>
      <c r="P110" s="65"/>
      <c r="Q110" s="65"/>
      <c r="R110" s="66"/>
      <c r="S110" s="122" t="str">
        <f>IF(R110&lt;&gt;0,IF(R110="New Site","",VLOOKUP($G$5&amp;R110,'list for drop down box'!V:AA,5,FALSE)),"")</f>
        <v/>
      </c>
      <c r="T110" s="122" t="str">
        <f>IF(R110&lt;&gt;0,IF(R110="New Site","",VLOOKUP($G$5&amp;R110,'list for drop down box'!V:AA,6,FALSE)),"")</f>
        <v/>
      </c>
      <c r="U110" s="69"/>
      <c r="V110" s="69"/>
      <c r="W110" s="104"/>
      <c r="X110" s="104"/>
      <c r="Y110" s="121" t="str">
        <f t="shared" si="24"/>
        <v/>
      </c>
      <c r="Z110" s="121" t="str">
        <f t="shared" si="25"/>
        <v/>
      </c>
      <c r="AA110" s="93" t="str">
        <f t="shared" si="26"/>
        <v/>
      </c>
      <c r="AB110" s="67"/>
      <c r="AC110" s="32">
        <f t="shared" si="29"/>
        <v>0</v>
      </c>
      <c r="AD110" s="32">
        <f>IF(OR(S110="",T110=""),0,IF(COUNTIF('list for drop down box'!$R$4:$R$89,S110&amp;T110)=1,0,1))</f>
        <v>0</v>
      </c>
      <c r="AE110" s="32">
        <f t="shared" si="30"/>
        <v>0</v>
      </c>
      <c r="AF110" s="62">
        <f>IF(AND(SUM(U$9:U304)&gt;0,SUM(U$9:U304)&lt;1),1,0)</f>
        <v>0</v>
      </c>
    </row>
    <row r="111" spans="1:32" s="14" customFormat="1" x14ac:dyDescent="0.25">
      <c r="A111" s="13" t="str">
        <f t="shared" si="27"/>
        <v>0-103</v>
      </c>
      <c r="B111" s="11">
        <f t="shared" si="23"/>
        <v>103</v>
      </c>
      <c r="C111" s="52">
        <f t="shared" si="28"/>
        <v>0</v>
      </c>
      <c r="D111" s="53">
        <f t="shared" si="3"/>
        <v>0</v>
      </c>
      <c r="E111" s="63"/>
      <c r="F111" s="94" t="str">
        <f>IF(ISBLANK(E111),"",VLOOKUP($E111,'list for drop down box'!$A$4:$B$500,2,FALSE))</f>
        <v/>
      </c>
      <c r="G111" s="95" t="str">
        <f>IF(ISBLANK($E111),"",VLOOKUP($E111,'list for drop down box'!$A$4:$C$500,3,FALSE))</f>
        <v/>
      </c>
      <c r="H111" s="96" t="str">
        <f>IF(ISBLANK($E111),"",VLOOKUP($E111,'list for drop down box'!$A$3:$E$4449,4,FALSE))</f>
        <v/>
      </c>
      <c r="I111" s="97" t="str">
        <f>IF(ISBLANK($E111),"",VLOOKUP($E111,'list for drop down box'!$A$3:$E$4449,5,FALSE))</f>
        <v/>
      </c>
      <c r="J111" s="123" t="str">
        <f>IF(ISBLANK($E111),"",IF(ISBLANK($M111),"",IF($M111="Yes","",IFERROR(VLOOKUP($G$5&amp;$E111,'list for drop down box'!$AC:$AH,4,FALSE),""))))</f>
        <v/>
      </c>
      <c r="K111" s="123" t="str">
        <f>IF(ISBLANK($E111),"",IF(ISBLANK($M111),"",IF($M111="Yes","",IFERROR(VLOOKUP($G$5&amp;$E111,'list for drop down box'!$AC:$AH,6,FALSE),""))))</f>
        <v/>
      </c>
      <c r="L111" s="123" t="str">
        <f>IF(ISBLANK($E111),"",IF(ISBLANK($M111),"",IF($M111="Yes","",IFERROR(VLOOKUP($G$5&amp;$E111,'list for drop down box'!$AC:$AH,5,FALSE),""))))</f>
        <v/>
      </c>
      <c r="M111" s="68"/>
      <c r="N111" s="64"/>
      <c r="O111" s="65"/>
      <c r="P111" s="65"/>
      <c r="Q111" s="65"/>
      <c r="R111" s="66"/>
      <c r="S111" s="122" t="str">
        <f>IF(R111&lt;&gt;0,IF(R111="New Site","",VLOOKUP($G$5&amp;R111,'list for drop down box'!V:AA,5,FALSE)),"")</f>
        <v/>
      </c>
      <c r="T111" s="122" t="str">
        <f>IF(R111&lt;&gt;0,IF(R111="New Site","",VLOOKUP($G$5&amp;R111,'list for drop down box'!V:AA,6,FALSE)),"")</f>
        <v/>
      </c>
      <c r="U111" s="69"/>
      <c r="V111" s="69"/>
      <c r="W111" s="104"/>
      <c r="X111" s="104"/>
      <c r="Y111" s="121" t="str">
        <f t="shared" si="24"/>
        <v/>
      </c>
      <c r="Z111" s="121" t="str">
        <f t="shared" si="25"/>
        <v/>
      </c>
      <c r="AA111" s="93" t="str">
        <f t="shared" si="26"/>
        <v/>
      </c>
      <c r="AB111" s="67"/>
      <c r="AC111" s="32">
        <f t="shared" si="29"/>
        <v>0</v>
      </c>
      <c r="AD111" s="32">
        <f>IF(OR(S111="",T111=""),0,IF(COUNTIF('list for drop down box'!$R$4:$R$89,S111&amp;T111)=1,0,1))</f>
        <v>0</v>
      </c>
      <c r="AE111" s="32">
        <f t="shared" si="30"/>
        <v>0</v>
      </c>
      <c r="AF111" s="62">
        <f>IF(AND(SUM(U$9:U305)&gt;0,SUM(U$9:U305)&lt;1),1,0)</f>
        <v>0</v>
      </c>
    </row>
    <row r="112" spans="1:32" s="14" customFormat="1" x14ac:dyDescent="0.25">
      <c r="A112" s="13" t="str">
        <f t="shared" si="27"/>
        <v>0-104</v>
      </c>
      <c r="B112" s="11">
        <f t="shared" si="23"/>
        <v>104</v>
      </c>
      <c r="C112" s="52">
        <f t="shared" si="28"/>
        <v>0</v>
      </c>
      <c r="D112" s="53">
        <f t="shared" si="3"/>
        <v>0</v>
      </c>
      <c r="E112" s="63"/>
      <c r="F112" s="94" t="str">
        <f>IF(ISBLANK(E112),"",VLOOKUP($E112,'list for drop down box'!$A$4:$B$500,2,FALSE))</f>
        <v/>
      </c>
      <c r="G112" s="95" t="str">
        <f>IF(ISBLANK($E112),"",VLOOKUP($E112,'list for drop down box'!$A$4:$C$500,3,FALSE))</f>
        <v/>
      </c>
      <c r="H112" s="96" t="str">
        <f>IF(ISBLANK($E112),"",VLOOKUP($E112,'list for drop down box'!$A$3:$E$4449,4,FALSE))</f>
        <v/>
      </c>
      <c r="I112" s="97" t="str">
        <f>IF(ISBLANK($E112),"",VLOOKUP($E112,'list for drop down box'!$A$3:$E$4449,5,FALSE))</f>
        <v/>
      </c>
      <c r="J112" s="123" t="str">
        <f>IF(ISBLANK($E112),"",IF(ISBLANK($M112),"",IF($M112="Yes","",IFERROR(VLOOKUP($G$5&amp;$E112,'list for drop down box'!$AC:$AH,4,FALSE),""))))</f>
        <v/>
      </c>
      <c r="K112" s="123" t="str">
        <f>IF(ISBLANK($E112),"",IF(ISBLANK($M112),"",IF($M112="Yes","",IFERROR(VLOOKUP($G$5&amp;$E112,'list for drop down box'!$AC:$AH,6,FALSE),""))))</f>
        <v/>
      </c>
      <c r="L112" s="123" t="str">
        <f>IF(ISBLANK($E112),"",IF(ISBLANK($M112),"",IF($M112="Yes","",IFERROR(VLOOKUP($G$5&amp;$E112,'list for drop down box'!$AC:$AH,5,FALSE),""))))</f>
        <v/>
      </c>
      <c r="M112" s="68"/>
      <c r="N112" s="64"/>
      <c r="O112" s="65"/>
      <c r="P112" s="65"/>
      <c r="Q112" s="65"/>
      <c r="R112" s="66"/>
      <c r="S112" s="122" t="str">
        <f>IF(R112&lt;&gt;0,IF(R112="New Site","",VLOOKUP($G$5&amp;R112,'list for drop down box'!V:AA,5,FALSE)),"")</f>
        <v/>
      </c>
      <c r="T112" s="122" t="str">
        <f>IF(R112&lt;&gt;0,IF(R112="New Site","",VLOOKUP($G$5&amp;R112,'list for drop down box'!V:AA,6,FALSE)),"")</f>
        <v/>
      </c>
      <c r="U112" s="69"/>
      <c r="V112" s="69"/>
      <c r="W112" s="104"/>
      <c r="X112" s="104"/>
      <c r="Y112" s="121" t="str">
        <f t="shared" si="24"/>
        <v/>
      </c>
      <c r="Z112" s="121" t="str">
        <f t="shared" si="25"/>
        <v/>
      </c>
      <c r="AA112" s="93" t="str">
        <f t="shared" si="26"/>
        <v/>
      </c>
      <c r="AB112" s="67"/>
      <c r="AC112" s="32">
        <f t="shared" si="29"/>
        <v>0</v>
      </c>
      <c r="AD112" s="32">
        <f>IF(OR(S112="",T112=""),0,IF(COUNTIF('list for drop down box'!$R$4:$R$89,S112&amp;T112)=1,0,1))</f>
        <v>0</v>
      </c>
      <c r="AE112" s="32">
        <f t="shared" si="30"/>
        <v>0</v>
      </c>
      <c r="AF112" s="62">
        <f>IF(AND(SUM(U$9:U306)&gt;0,SUM(U$9:U306)&lt;1),1,0)</f>
        <v>0</v>
      </c>
    </row>
    <row r="113" spans="1:32" s="14" customFormat="1" x14ac:dyDescent="0.25">
      <c r="A113" s="13" t="str">
        <f t="shared" si="27"/>
        <v>0-105</v>
      </c>
      <c r="B113" s="11">
        <f t="shared" si="23"/>
        <v>105</v>
      </c>
      <c r="C113" s="52">
        <f t="shared" si="28"/>
        <v>0</v>
      </c>
      <c r="D113" s="53">
        <f t="shared" si="3"/>
        <v>0</v>
      </c>
      <c r="E113" s="63"/>
      <c r="F113" s="94" t="str">
        <f>IF(ISBLANK(E113),"",VLOOKUP($E113,'list for drop down box'!$A$4:$B$500,2,FALSE))</f>
        <v/>
      </c>
      <c r="G113" s="95" t="str">
        <f>IF(ISBLANK($E113),"",VLOOKUP($E113,'list for drop down box'!$A$4:$C$500,3,FALSE))</f>
        <v/>
      </c>
      <c r="H113" s="96" t="str">
        <f>IF(ISBLANK($E113),"",VLOOKUP($E113,'list for drop down box'!$A$3:$E$4449,4,FALSE))</f>
        <v/>
      </c>
      <c r="I113" s="97" t="str">
        <f>IF(ISBLANK($E113),"",VLOOKUP($E113,'list for drop down box'!$A$3:$E$4449,5,FALSE))</f>
        <v/>
      </c>
      <c r="J113" s="123" t="str">
        <f>IF(ISBLANK($E113),"",IF(ISBLANK($M113),"",IF($M113="Yes","",IFERROR(VLOOKUP($G$5&amp;$E113,'list for drop down box'!$AC:$AH,4,FALSE),""))))</f>
        <v/>
      </c>
      <c r="K113" s="123" t="str">
        <f>IF(ISBLANK($E113),"",IF(ISBLANK($M113),"",IF($M113="Yes","",IFERROR(VLOOKUP($G$5&amp;$E113,'list for drop down box'!$AC:$AH,6,FALSE),""))))</f>
        <v/>
      </c>
      <c r="L113" s="123" t="str">
        <f>IF(ISBLANK($E113),"",IF(ISBLANK($M113),"",IF($M113="Yes","",IFERROR(VLOOKUP($G$5&amp;$E113,'list for drop down box'!$AC:$AH,5,FALSE),""))))</f>
        <v/>
      </c>
      <c r="M113" s="68"/>
      <c r="N113" s="64"/>
      <c r="O113" s="65"/>
      <c r="P113" s="65"/>
      <c r="Q113" s="65"/>
      <c r="R113" s="66"/>
      <c r="S113" s="122" t="str">
        <f>IF(R113&lt;&gt;0,IF(R113="New Site","",VLOOKUP($G$5&amp;R113,'list for drop down box'!V:AA,5,FALSE)),"")</f>
        <v/>
      </c>
      <c r="T113" s="122" t="str">
        <f>IF(R113&lt;&gt;0,IF(R113="New Site","",VLOOKUP($G$5&amp;R113,'list for drop down box'!V:AA,6,FALSE)),"")</f>
        <v/>
      </c>
      <c r="U113" s="69"/>
      <c r="V113" s="69"/>
      <c r="W113" s="104"/>
      <c r="X113" s="104"/>
      <c r="Y113" s="121" t="str">
        <f t="shared" si="24"/>
        <v/>
      </c>
      <c r="Z113" s="121" t="str">
        <f t="shared" si="25"/>
        <v/>
      </c>
      <c r="AA113" s="93" t="str">
        <f t="shared" si="26"/>
        <v/>
      </c>
      <c r="AB113" s="67"/>
      <c r="AC113" s="32">
        <f t="shared" si="29"/>
        <v>0</v>
      </c>
      <c r="AD113" s="32">
        <f>IF(OR(S113="",T113=""),0,IF(COUNTIF('list for drop down box'!$R$4:$R$89,S113&amp;T113)=1,0,1))</f>
        <v>0</v>
      </c>
      <c r="AE113" s="32">
        <f t="shared" si="30"/>
        <v>0</v>
      </c>
      <c r="AF113" s="62">
        <f>IF(AND(SUM(U$9:U307)&gt;0,SUM(U$9:U307)&lt;1),1,0)</f>
        <v>0</v>
      </c>
    </row>
    <row r="114" spans="1:32" s="14" customFormat="1" x14ac:dyDescent="0.25">
      <c r="A114" s="13" t="str">
        <f t="shared" si="27"/>
        <v>0-106</v>
      </c>
      <c r="B114" s="11">
        <f t="shared" si="23"/>
        <v>106</v>
      </c>
      <c r="C114" s="52">
        <f t="shared" si="28"/>
        <v>0</v>
      </c>
      <c r="D114" s="53">
        <f t="shared" si="3"/>
        <v>0</v>
      </c>
      <c r="E114" s="63"/>
      <c r="F114" s="94" t="str">
        <f>IF(ISBLANK(E114),"",VLOOKUP($E114,'list for drop down box'!$A$4:$B$500,2,FALSE))</f>
        <v/>
      </c>
      <c r="G114" s="95" t="str">
        <f>IF(ISBLANK($E114),"",VLOOKUP($E114,'list for drop down box'!$A$4:$C$500,3,FALSE))</f>
        <v/>
      </c>
      <c r="H114" s="96" t="str">
        <f>IF(ISBLANK($E114),"",VLOOKUP($E114,'list for drop down box'!$A$3:$E$4449,4,FALSE))</f>
        <v/>
      </c>
      <c r="I114" s="97" t="str">
        <f>IF(ISBLANK($E114),"",VLOOKUP($E114,'list for drop down box'!$A$3:$E$4449,5,FALSE))</f>
        <v/>
      </c>
      <c r="J114" s="123" t="str">
        <f>IF(ISBLANK($E114),"",IF(ISBLANK($M114),"",IF($M114="Yes","",IFERROR(VLOOKUP($G$5&amp;$E114,'list for drop down box'!$AC:$AH,4,FALSE),""))))</f>
        <v/>
      </c>
      <c r="K114" s="123" t="str">
        <f>IF(ISBLANK($E114),"",IF(ISBLANK($M114),"",IF($M114="Yes","",IFERROR(VLOOKUP($G$5&amp;$E114,'list for drop down box'!$AC:$AH,6,FALSE),""))))</f>
        <v/>
      </c>
      <c r="L114" s="123" t="str">
        <f>IF(ISBLANK($E114),"",IF(ISBLANK($M114),"",IF($M114="Yes","",IFERROR(VLOOKUP($G$5&amp;$E114,'list for drop down box'!$AC:$AH,5,FALSE),""))))</f>
        <v/>
      </c>
      <c r="M114" s="68"/>
      <c r="N114" s="64"/>
      <c r="O114" s="65"/>
      <c r="P114" s="65"/>
      <c r="Q114" s="65"/>
      <c r="R114" s="66"/>
      <c r="S114" s="122" t="str">
        <f>IF(R114&lt;&gt;0,IF(R114="New Site","",VLOOKUP($G$5&amp;R114,'list for drop down box'!V:AA,5,FALSE)),"")</f>
        <v/>
      </c>
      <c r="T114" s="122" t="str">
        <f>IF(R114&lt;&gt;0,IF(R114="New Site","",VLOOKUP($G$5&amp;R114,'list for drop down box'!V:AA,6,FALSE)),"")</f>
        <v/>
      </c>
      <c r="U114" s="69"/>
      <c r="V114" s="69"/>
      <c r="W114" s="104"/>
      <c r="X114" s="104"/>
      <c r="Y114" s="121" t="str">
        <f t="shared" si="24"/>
        <v/>
      </c>
      <c r="Z114" s="121" t="str">
        <f t="shared" si="25"/>
        <v/>
      </c>
      <c r="AA114" s="93" t="str">
        <f t="shared" si="26"/>
        <v/>
      </c>
      <c r="AB114" s="67"/>
      <c r="AC114" s="32">
        <f t="shared" si="29"/>
        <v>0</v>
      </c>
      <c r="AD114" s="32">
        <f>IF(OR(S114="",T114=""),0,IF(COUNTIF('list for drop down box'!$R$4:$R$89,S114&amp;T114)=1,0,1))</f>
        <v>0</v>
      </c>
      <c r="AE114" s="32">
        <f t="shared" si="30"/>
        <v>0</v>
      </c>
      <c r="AF114" s="62">
        <f>IF(AND(SUM(U$9:U308)&gt;0,SUM(U$9:U308)&lt;1),1,0)</f>
        <v>0</v>
      </c>
    </row>
    <row r="115" spans="1:32" s="14" customFormat="1" x14ac:dyDescent="0.25">
      <c r="A115" s="13" t="str">
        <f t="shared" si="27"/>
        <v>0-107</v>
      </c>
      <c r="B115" s="11">
        <f t="shared" si="23"/>
        <v>107</v>
      </c>
      <c r="C115" s="52">
        <f t="shared" si="28"/>
        <v>0</v>
      </c>
      <c r="D115" s="53">
        <f t="shared" si="3"/>
        <v>0</v>
      </c>
      <c r="E115" s="63"/>
      <c r="F115" s="94" t="str">
        <f>IF(ISBLANK(E115),"",VLOOKUP($E115,'list for drop down box'!$A$4:$B$500,2,FALSE))</f>
        <v/>
      </c>
      <c r="G115" s="95" t="str">
        <f>IF(ISBLANK($E115),"",VLOOKUP($E115,'list for drop down box'!$A$4:$C$500,3,FALSE))</f>
        <v/>
      </c>
      <c r="H115" s="96" t="str">
        <f>IF(ISBLANK($E115),"",VLOOKUP($E115,'list for drop down box'!$A$3:$E$4449,4,FALSE))</f>
        <v/>
      </c>
      <c r="I115" s="97" t="str">
        <f>IF(ISBLANK($E115),"",VLOOKUP($E115,'list for drop down box'!$A$3:$E$4449,5,FALSE))</f>
        <v/>
      </c>
      <c r="J115" s="123" t="str">
        <f>IF(ISBLANK($E115),"",IF(ISBLANK($M115),"",IF($M115="Yes","",IFERROR(VLOOKUP($G$5&amp;$E115,'list for drop down box'!$AC:$AH,4,FALSE),""))))</f>
        <v/>
      </c>
      <c r="K115" s="123" t="str">
        <f>IF(ISBLANK($E115),"",IF(ISBLANK($M115),"",IF($M115="Yes","",IFERROR(VLOOKUP($G$5&amp;$E115,'list for drop down box'!$AC:$AH,6,FALSE),""))))</f>
        <v/>
      </c>
      <c r="L115" s="123" t="str">
        <f>IF(ISBLANK($E115),"",IF(ISBLANK($M115),"",IF($M115="Yes","",IFERROR(VLOOKUP($G$5&amp;$E115,'list for drop down box'!$AC:$AH,5,FALSE),""))))</f>
        <v/>
      </c>
      <c r="M115" s="68"/>
      <c r="N115" s="64"/>
      <c r="O115" s="65"/>
      <c r="P115" s="65"/>
      <c r="Q115" s="65"/>
      <c r="R115" s="66"/>
      <c r="S115" s="122" t="str">
        <f>IF(R115&lt;&gt;0,IF(R115="New Site","",VLOOKUP($G$5&amp;R115,'list for drop down box'!V:AA,5,FALSE)),"")</f>
        <v/>
      </c>
      <c r="T115" s="122" t="str">
        <f>IF(R115&lt;&gt;0,IF(R115="New Site","",VLOOKUP($G$5&amp;R115,'list for drop down box'!V:AA,6,FALSE)),"")</f>
        <v/>
      </c>
      <c r="U115" s="69"/>
      <c r="V115" s="69"/>
      <c r="W115" s="104"/>
      <c r="X115" s="104"/>
      <c r="Y115" s="121" t="str">
        <f t="shared" si="24"/>
        <v/>
      </c>
      <c r="Z115" s="121" t="str">
        <f t="shared" si="25"/>
        <v/>
      </c>
      <c r="AA115" s="93" t="str">
        <f t="shared" si="26"/>
        <v/>
      </c>
      <c r="AB115" s="67"/>
      <c r="AC115" s="32">
        <f t="shared" si="29"/>
        <v>0</v>
      </c>
      <c r="AD115" s="32">
        <f>IF(OR(S115="",T115=""),0,IF(COUNTIF('list for drop down box'!$R$4:$R$89,S115&amp;T115)=1,0,1))</f>
        <v>0</v>
      </c>
      <c r="AE115" s="32">
        <f t="shared" si="30"/>
        <v>0</v>
      </c>
      <c r="AF115" s="62">
        <f>IF(AND(SUM(U$9:U309)&gt;0,SUM(U$9:U309)&lt;1),1,0)</f>
        <v>0</v>
      </c>
    </row>
    <row r="116" spans="1:32" s="14" customFormat="1" x14ac:dyDescent="0.25">
      <c r="A116" s="13" t="str">
        <f t="shared" si="27"/>
        <v>0-108</v>
      </c>
      <c r="B116" s="11">
        <f t="shared" si="23"/>
        <v>108</v>
      </c>
      <c r="C116" s="52">
        <f t="shared" si="28"/>
        <v>0</v>
      </c>
      <c r="D116" s="53">
        <f t="shared" si="3"/>
        <v>0</v>
      </c>
      <c r="E116" s="63"/>
      <c r="F116" s="94" t="str">
        <f>IF(ISBLANK(E116),"",VLOOKUP($E116,'list for drop down box'!$A$4:$B$500,2,FALSE))</f>
        <v/>
      </c>
      <c r="G116" s="95" t="str">
        <f>IF(ISBLANK($E116),"",VLOOKUP($E116,'list for drop down box'!$A$4:$C$500,3,FALSE))</f>
        <v/>
      </c>
      <c r="H116" s="96" t="str">
        <f>IF(ISBLANK($E116),"",VLOOKUP($E116,'list for drop down box'!$A$3:$E$4449,4,FALSE))</f>
        <v/>
      </c>
      <c r="I116" s="97" t="str">
        <f>IF(ISBLANK($E116),"",VLOOKUP($E116,'list for drop down box'!$A$3:$E$4449,5,FALSE))</f>
        <v/>
      </c>
      <c r="J116" s="123" t="str">
        <f>IF(ISBLANK($E116),"",IF(ISBLANK($M116),"",IF($M116="Yes","",IFERROR(VLOOKUP($G$5&amp;$E116,'list for drop down box'!$AC:$AH,4,FALSE),""))))</f>
        <v/>
      </c>
      <c r="K116" s="123" t="str">
        <f>IF(ISBLANK($E116),"",IF(ISBLANK($M116),"",IF($M116="Yes","",IFERROR(VLOOKUP($G$5&amp;$E116,'list for drop down box'!$AC:$AH,6,FALSE),""))))</f>
        <v/>
      </c>
      <c r="L116" s="123" t="str">
        <f>IF(ISBLANK($E116),"",IF(ISBLANK($M116),"",IF($M116="Yes","",IFERROR(VLOOKUP($G$5&amp;$E116,'list for drop down box'!$AC:$AH,5,FALSE),""))))</f>
        <v/>
      </c>
      <c r="M116" s="68"/>
      <c r="N116" s="64"/>
      <c r="O116" s="65"/>
      <c r="P116" s="65"/>
      <c r="Q116" s="65"/>
      <c r="R116" s="66"/>
      <c r="S116" s="122" t="str">
        <f>IF(R116&lt;&gt;0,IF(R116="New Site","",VLOOKUP($G$5&amp;R116,'list for drop down box'!V:AA,5,FALSE)),"")</f>
        <v/>
      </c>
      <c r="T116" s="122" t="str">
        <f>IF(R116&lt;&gt;0,IF(R116="New Site","",VLOOKUP($G$5&amp;R116,'list for drop down box'!V:AA,6,FALSE)),"")</f>
        <v/>
      </c>
      <c r="U116" s="69"/>
      <c r="V116" s="69"/>
      <c r="W116" s="104"/>
      <c r="X116" s="104"/>
      <c r="Y116" s="121" t="str">
        <f t="shared" si="24"/>
        <v/>
      </c>
      <c r="Z116" s="121" t="str">
        <f t="shared" si="25"/>
        <v/>
      </c>
      <c r="AA116" s="93" t="str">
        <f t="shared" si="26"/>
        <v/>
      </c>
      <c r="AB116" s="67"/>
      <c r="AC116" s="32">
        <f t="shared" si="29"/>
        <v>0</v>
      </c>
      <c r="AD116" s="32">
        <f>IF(OR(S116="",T116=""),0,IF(COUNTIF('list for drop down box'!$R$4:$R$89,S116&amp;T116)=1,0,1))</f>
        <v>0</v>
      </c>
      <c r="AE116" s="32">
        <f t="shared" si="30"/>
        <v>0</v>
      </c>
      <c r="AF116" s="62">
        <f>IF(AND(SUM(U$9:U310)&gt;0,SUM(U$9:U310)&lt;1),1,0)</f>
        <v>0</v>
      </c>
    </row>
    <row r="117" spans="1:32" s="14" customFormat="1" x14ac:dyDescent="0.25">
      <c r="A117" s="13" t="str">
        <f t="shared" si="27"/>
        <v>0-109</v>
      </c>
      <c r="B117" s="11">
        <f t="shared" si="23"/>
        <v>109</v>
      </c>
      <c r="C117" s="52">
        <f t="shared" si="28"/>
        <v>0</v>
      </c>
      <c r="D117" s="53">
        <f t="shared" si="3"/>
        <v>0</v>
      </c>
      <c r="E117" s="63"/>
      <c r="F117" s="94" t="str">
        <f>IF(ISBLANK(E117),"",VLOOKUP($E117,'list for drop down box'!$A$4:$B$500,2,FALSE))</f>
        <v/>
      </c>
      <c r="G117" s="95" t="str">
        <f>IF(ISBLANK($E117),"",VLOOKUP($E117,'list for drop down box'!$A$4:$C$500,3,FALSE))</f>
        <v/>
      </c>
      <c r="H117" s="96" t="str">
        <f>IF(ISBLANK($E117),"",VLOOKUP($E117,'list for drop down box'!$A$3:$E$4449,4,FALSE))</f>
        <v/>
      </c>
      <c r="I117" s="97" t="str">
        <f>IF(ISBLANK($E117),"",VLOOKUP($E117,'list for drop down box'!$A$3:$E$4449,5,FALSE))</f>
        <v/>
      </c>
      <c r="J117" s="123" t="str">
        <f>IF(ISBLANK($E117),"",IF(ISBLANK($M117),"",IF($M117="Yes","",IFERROR(VLOOKUP($G$5&amp;$E117,'list for drop down box'!$AC:$AH,4,FALSE),""))))</f>
        <v/>
      </c>
      <c r="K117" s="123" t="str">
        <f>IF(ISBLANK($E117),"",IF(ISBLANK($M117),"",IF($M117="Yes","",IFERROR(VLOOKUP($G$5&amp;$E117,'list for drop down box'!$AC:$AH,6,FALSE),""))))</f>
        <v/>
      </c>
      <c r="L117" s="123" t="str">
        <f>IF(ISBLANK($E117),"",IF(ISBLANK($M117),"",IF($M117="Yes","",IFERROR(VLOOKUP($G$5&amp;$E117,'list for drop down box'!$AC:$AH,5,FALSE),""))))</f>
        <v/>
      </c>
      <c r="M117" s="68"/>
      <c r="N117" s="64"/>
      <c r="O117" s="65"/>
      <c r="P117" s="65"/>
      <c r="Q117" s="65"/>
      <c r="R117" s="66"/>
      <c r="S117" s="122" t="str">
        <f>IF(R117&lt;&gt;0,IF(R117="New Site","",VLOOKUP($G$5&amp;R117,'list for drop down box'!V:AA,5,FALSE)),"")</f>
        <v/>
      </c>
      <c r="T117" s="122" t="str">
        <f>IF(R117&lt;&gt;0,IF(R117="New Site","",VLOOKUP($G$5&amp;R117,'list for drop down box'!V:AA,6,FALSE)),"")</f>
        <v/>
      </c>
      <c r="U117" s="69"/>
      <c r="V117" s="69"/>
      <c r="W117" s="104"/>
      <c r="X117" s="104"/>
      <c r="Y117" s="121" t="str">
        <f t="shared" si="24"/>
        <v/>
      </c>
      <c r="Z117" s="121" t="str">
        <f t="shared" si="25"/>
        <v/>
      </c>
      <c r="AA117" s="93" t="str">
        <f t="shared" si="26"/>
        <v/>
      </c>
      <c r="AB117" s="67"/>
      <c r="AC117" s="32">
        <f t="shared" si="29"/>
        <v>0</v>
      </c>
      <c r="AD117" s="32">
        <f>IF(OR(S117="",T117=""),0,IF(COUNTIF('list for drop down box'!$R$4:$R$89,S117&amp;T117)=1,0,1))</f>
        <v>0</v>
      </c>
      <c r="AE117" s="32">
        <f t="shared" si="30"/>
        <v>0</v>
      </c>
      <c r="AF117" s="62">
        <f>IF(AND(SUM(U$9:U311)&gt;0,SUM(U$9:U311)&lt;1),1,0)</f>
        <v>0</v>
      </c>
    </row>
    <row r="118" spans="1:32" s="14" customFormat="1" x14ac:dyDescent="0.25">
      <c r="A118" s="13" t="str">
        <f t="shared" si="27"/>
        <v>0-110</v>
      </c>
      <c r="B118" s="11">
        <f t="shared" si="23"/>
        <v>110</v>
      </c>
      <c r="C118" s="52">
        <f t="shared" si="28"/>
        <v>0</v>
      </c>
      <c r="D118" s="53">
        <f t="shared" si="3"/>
        <v>0</v>
      </c>
      <c r="E118" s="63"/>
      <c r="F118" s="94" t="str">
        <f>IF(ISBLANK(E118),"",VLOOKUP($E118,'list for drop down box'!$A$4:$B$500,2,FALSE))</f>
        <v/>
      </c>
      <c r="G118" s="95" t="str">
        <f>IF(ISBLANK($E118),"",VLOOKUP($E118,'list for drop down box'!$A$4:$C$500,3,FALSE))</f>
        <v/>
      </c>
      <c r="H118" s="96" t="str">
        <f>IF(ISBLANK($E118),"",VLOOKUP($E118,'list for drop down box'!$A$3:$E$4449,4,FALSE))</f>
        <v/>
      </c>
      <c r="I118" s="97" t="str">
        <f>IF(ISBLANK($E118),"",VLOOKUP($E118,'list for drop down box'!$A$3:$E$4449,5,FALSE))</f>
        <v/>
      </c>
      <c r="J118" s="123" t="str">
        <f>IF(ISBLANK($E118),"",IF(ISBLANK($M118),"",IF($M118="Yes","",IFERROR(VLOOKUP($G$5&amp;$E118,'list for drop down box'!$AC:$AH,4,FALSE),""))))</f>
        <v/>
      </c>
      <c r="K118" s="123" t="str">
        <f>IF(ISBLANK($E118),"",IF(ISBLANK($M118),"",IF($M118="Yes","",IFERROR(VLOOKUP($G$5&amp;$E118,'list for drop down box'!$AC:$AH,6,FALSE),""))))</f>
        <v/>
      </c>
      <c r="L118" s="123" t="str">
        <f>IF(ISBLANK($E118),"",IF(ISBLANK($M118),"",IF($M118="Yes","",IFERROR(VLOOKUP($G$5&amp;$E118,'list for drop down box'!$AC:$AH,5,FALSE),""))))</f>
        <v/>
      </c>
      <c r="M118" s="68"/>
      <c r="N118" s="64"/>
      <c r="O118" s="65"/>
      <c r="P118" s="65"/>
      <c r="Q118" s="65"/>
      <c r="R118" s="66"/>
      <c r="S118" s="122" t="str">
        <f>IF(R118&lt;&gt;0,IF(R118="New Site","",VLOOKUP($G$5&amp;R118,'list for drop down box'!V:AA,5,FALSE)),"")</f>
        <v/>
      </c>
      <c r="T118" s="122" t="str">
        <f>IF(R118&lt;&gt;0,IF(R118="New Site","",VLOOKUP($G$5&amp;R118,'list for drop down box'!V:AA,6,FALSE)),"")</f>
        <v/>
      </c>
      <c r="U118" s="69"/>
      <c r="V118" s="69"/>
      <c r="W118" s="104"/>
      <c r="X118" s="104"/>
      <c r="Y118" s="121" t="str">
        <f t="shared" si="24"/>
        <v/>
      </c>
      <c r="Z118" s="121" t="str">
        <f t="shared" si="25"/>
        <v/>
      </c>
      <c r="AA118" s="93" t="str">
        <f t="shared" si="26"/>
        <v/>
      </c>
      <c r="AB118" s="67"/>
      <c r="AC118" s="32">
        <f t="shared" si="29"/>
        <v>0</v>
      </c>
      <c r="AD118" s="32">
        <f>IF(OR(S118="",T118=""),0,IF(COUNTIF('list for drop down box'!$R$4:$R$89,S118&amp;T118)=1,0,1))</f>
        <v>0</v>
      </c>
      <c r="AE118" s="32">
        <f t="shared" si="30"/>
        <v>0</v>
      </c>
      <c r="AF118" s="62">
        <f>IF(AND(SUM(U$9:U312)&gt;0,SUM(U$9:U312)&lt;1),1,0)</f>
        <v>0</v>
      </c>
    </row>
    <row r="119" spans="1:32" s="14" customFormat="1" x14ac:dyDescent="0.25">
      <c r="A119" s="13" t="str">
        <f t="shared" si="27"/>
        <v>0-111</v>
      </c>
      <c r="B119" s="11">
        <f t="shared" si="23"/>
        <v>111</v>
      </c>
      <c r="C119" s="52">
        <f t="shared" si="28"/>
        <v>0</v>
      </c>
      <c r="D119" s="53">
        <f t="shared" si="3"/>
        <v>0</v>
      </c>
      <c r="E119" s="63"/>
      <c r="F119" s="94" t="str">
        <f>IF(ISBLANK(E119),"",VLOOKUP($E119,'list for drop down box'!$A$4:$B$500,2,FALSE))</f>
        <v/>
      </c>
      <c r="G119" s="95" t="str">
        <f>IF(ISBLANK($E119),"",VLOOKUP($E119,'list for drop down box'!$A$4:$C$500,3,FALSE))</f>
        <v/>
      </c>
      <c r="H119" s="96" t="str">
        <f>IF(ISBLANK($E119),"",VLOOKUP($E119,'list for drop down box'!$A$3:$E$4449,4,FALSE))</f>
        <v/>
      </c>
      <c r="I119" s="97" t="str">
        <f>IF(ISBLANK($E119),"",VLOOKUP($E119,'list for drop down box'!$A$3:$E$4449,5,FALSE))</f>
        <v/>
      </c>
      <c r="J119" s="123" t="str">
        <f>IF(ISBLANK($E119),"",IF(ISBLANK($M119),"",IF($M119="Yes","",IFERROR(VLOOKUP($G$5&amp;$E119,'list for drop down box'!$AC:$AH,4,FALSE),""))))</f>
        <v/>
      </c>
      <c r="K119" s="123" t="str">
        <f>IF(ISBLANK($E119),"",IF(ISBLANK($M119),"",IF($M119="Yes","",IFERROR(VLOOKUP($G$5&amp;$E119,'list for drop down box'!$AC:$AH,6,FALSE),""))))</f>
        <v/>
      </c>
      <c r="L119" s="123" t="str">
        <f>IF(ISBLANK($E119),"",IF(ISBLANK($M119),"",IF($M119="Yes","",IFERROR(VLOOKUP($G$5&amp;$E119,'list for drop down box'!$AC:$AH,5,FALSE),""))))</f>
        <v/>
      </c>
      <c r="M119" s="68"/>
      <c r="N119" s="64"/>
      <c r="O119" s="65"/>
      <c r="P119" s="65"/>
      <c r="Q119" s="65"/>
      <c r="R119" s="66"/>
      <c r="S119" s="122" t="str">
        <f>IF(R119&lt;&gt;0,IF(R119="New Site","",VLOOKUP($G$5&amp;R119,'list for drop down box'!V:AA,5,FALSE)),"")</f>
        <v/>
      </c>
      <c r="T119" s="122" t="str">
        <f>IF(R119&lt;&gt;0,IF(R119="New Site","",VLOOKUP($G$5&amp;R119,'list for drop down box'!V:AA,6,FALSE)),"")</f>
        <v/>
      </c>
      <c r="U119" s="69"/>
      <c r="V119" s="69"/>
      <c r="W119" s="104"/>
      <c r="X119" s="104"/>
      <c r="Y119" s="121" t="str">
        <f t="shared" si="24"/>
        <v/>
      </c>
      <c r="Z119" s="121" t="str">
        <f t="shared" si="25"/>
        <v/>
      </c>
      <c r="AA119" s="93" t="str">
        <f t="shared" si="26"/>
        <v/>
      </c>
      <c r="AB119" s="67"/>
      <c r="AC119" s="32">
        <f t="shared" si="29"/>
        <v>0</v>
      </c>
      <c r="AD119" s="32">
        <f>IF(OR(S119="",T119=""),0,IF(COUNTIF('list for drop down box'!$R$4:$R$89,S119&amp;T119)=1,0,1))</f>
        <v>0</v>
      </c>
      <c r="AE119" s="32">
        <f t="shared" si="30"/>
        <v>0</v>
      </c>
      <c r="AF119" s="62">
        <f>IF(AND(SUM(U$9:U313)&gt;0,SUM(U$9:U313)&lt;1),1,0)</f>
        <v>0</v>
      </c>
    </row>
    <row r="120" spans="1:32" s="14" customFormat="1" x14ac:dyDescent="0.25">
      <c r="A120" s="13" t="str">
        <f t="shared" si="27"/>
        <v>0-112</v>
      </c>
      <c r="B120" s="11">
        <f t="shared" si="23"/>
        <v>112</v>
      </c>
      <c r="C120" s="52">
        <f t="shared" si="28"/>
        <v>0</v>
      </c>
      <c r="D120" s="53">
        <f t="shared" si="3"/>
        <v>0</v>
      </c>
      <c r="E120" s="63"/>
      <c r="F120" s="94" t="str">
        <f>IF(ISBLANK(E120),"",VLOOKUP($E120,'list for drop down box'!$A$4:$B$500,2,FALSE))</f>
        <v/>
      </c>
      <c r="G120" s="95" t="str">
        <f>IF(ISBLANK($E120),"",VLOOKUP($E120,'list for drop down box'!$A$4:$C$500,3,FALSE))</f>
        <v/>
      </c>
      <c r="H120" s="96" t="str">
        <f>IF(ISBLANK($E120),"",VLOOKUP($E120,'list for drop down box'!$A$3:$E$4449,4,FALSE))</f>
        <v/>
      </c>
      <c r="I120" s="97" t="str">
        <f>IF(ISBLANK($E120),"",VLOOKUP($E120,'list for drop down box'!$A$3:$E$4449,5,FALSE))</f>
        <v/>
      </c>
      <c r="J120" s="123" t="str">
        <f>IF(ISBLANK($E120),"",IF(ISBLANK($M120),"",IF($M120="Yes","",IFERROR(VLOOKUP($G$5&amp;$E120,'list for drop down box'!$AC:$AH,4,FALSE),""))))</f>
        <v/>
      </c>
      <c r="K120" s="123" t="str">
        <f>IF(ISBLANK($E120),"",IF(ISBLANK($M120),"",IF($M120="Yes","",IFERROR(VLOOKUP($G$5&amp;$E120,'list for drop down box'!$AC:$AH,6,FALSE),""))))</f>
        <v/>
      </c>
      <c r="L120" s="123" t="str">
        <f>IF(ISBLANK($E120),"",IF(ISBLANK($M120),"",IF($M120="Yes","",IFERROR(VLOOKUP($G$5&amp;$E120,'list for drop down box'!$AC:$AH,5,FALSE),""))))</f>
        <v/>
      </c>
      <c r="M120" s="68"/>
      <c r="N120" s="64"/>
      <c r="O120" s="65"/>
      <c r="P120" s="65"/>
      <c r="Q120" s="65"/>
      <c r="R120" s="66"/>
      <c r="S120" s="122" t="str">
        <f>IF(R120&lt;&gt;0,IF(R120="New Site","",VLOOKUP($G$5&amp;R120,'list for drop down box'!V:AA,5,FALSE)),"")</f>
        <v/>
      </c>
      <c r="T120" s="122" t="str">
        <f>IF(R120&lt;&gt;0,IF(R120="New Site","",VLOOKUP($G$5&amp;R120,'list for drop down box'!V:AA,6,FALSE)),"")</f>
        <v/>
      </c>
      <c r="U120" s="69"/>
      <c r="V120" s="69"/>
      <c r="W120" s="104"/>
      <c r="X120" s="104"/>
      <c r="Y120" s="121" t="str">
        <f t="shared" si="24"/>
        <v/>
      </c>
      <c r="Z120" s="121" t="str">
        <f t="shared" si="25"/>
        <v/>
      </c>
      <c r="AA120" s="93" t="str">
        <f t="shared" si="26"/>
        <v/>
      </c>
      <c r="AB120" s="67"/>
      <c r="AC120" s="32">
        <f t="shared" si="29"/>
        <v>0</v>
      </c>
      <c r="AD120" s="32">
        <f>IF(OR(S120="",T120=""),0,IF(COUNTIF('list for drop down box'!$R$4:$R$89,S120&amp;T120)=1,0,1))</f>
        <v>0</v>
      </c>
      <c r="AE120" s="32">
        <f t="shared" si="30"/>
        <v>0</v>
      </c>
      <c r="AF120" s="62">
        <f>IF(AND(SUM(U$9:U314)&gt;0,SUM(U$9:U314)&lt;1),1,0)</f>
        <v>0</v>
      </c>
    </row>
    <row r="121" spans="1:32" s="14" customFormat="1" x14ac:dyDescent="0.25">
      <c r="A121" s="13" t="str">
        <f t="shared" si="27"/>
        <v>0-113</v>
      </c>
      <c r="B121" s="11">
        <f t="shared" si="23"/>
        <v>113</v>
      </c>
      <c r="C121" s="52">
        <f t="shared" si="28"/>
        <v>0</v>
      </c>
      <c r="D121" s="53">
        <f t="shared" si="3"/>
        <v>0</v>
      </c>
      <c r="E121" s="63"/>
      <c r="F121" s="94" t="str">
        <f>IF(ISBLANK(E121),"",VLOOKUP($E121,'list for drop down box'!$A$4:$B$500,2,FALSE))</f>
        <v/>
      </c>
      <c r="G121" s="95" t="str">
        <f>IF(ISBLANK($E121),"",VLOOKUP($E121,'list for drop down box'!$A$4:$C$500,3,FALSE))</f>
        <v/>
      </c>
      <c r="H121" s="96" t="str">
        <f>IF(ISBLANK($E121),"",VLOOKUP($E121,'list for drop down box'!$A$3:$E$4449,4,FALSE))</f>
        <v/>
      </c>
      <c r="I121" s="97" t="str">
        <f>IF(ISBLANK($E121),"",VLOOKUP($E121,'list for drop down box'!$A$3:$E$4449,5,FALSE))</f>
        <v/>
      </c>
      <c r="J121" s="123" t="str">
        <f>IF(ISBLANK($E121),"",IF(ISBLANK($M121),"",IF($M121="Yes","",IFERROR(VLOOKUP($G$5&amp;$E121,'list for drop down box'!$AC:$AH,4,FALSE),""))))</f>
        <v/>
      </c>
      <c r="K121" s="123" t="str">
        <f>IF(ISBLANK($E121),"",IF(ISBLANK($M121),"",IF($M121="Yes","",IFERROR(VLOOKUP($G$5&amp;$E121,'list for drop down box'!$AC:$AH,6,FALSE),""))))</f>
        <v/>
      </c>
      <c r="L121" s="123" t="str">
        <f>IF(ISBLANK($E121),"",IF(ISBLANK($M121),"",IF($M121="Yes","",IFERROR(VLOOKUP($G$5&amp;$E121,'list for drop down box'!$AC:$AH,5,FALSE),""))))</f>
        <v/>
      </c>
      <c r="M121" s="68"/>
      <c r="N121" s="64"/>
      <c r="O121" s="65"/>
      <c r="P121" s="65"/>
      <c r="Q121" s="65"/>
      <c r="R121" s="66"/>
      <c r="S121" s="122" t="str">
        <f>IF(R121&lt;&gt;0,IF(R121="New Site","",VLOOKUP($G$5&amp;R121,'list for drop down box'!V:AA,5,FALSE)),"")</f>
        <v/>
      </c>
      <c r="T121" s="122" t="str">
        <f>IF(R121&lt;&gt;0,IF(R121="New Site","",VLOOKUP($G$5&amp;R121,'list for drop down box'!V:AA,6,FALSE)),"")</f>
        <v/>
      </c>
      <c r="U121" s="69"/>
      <c r="V121" s="69"/>
      <c r="W121" s="104"/>
      <c r="X121" s="104"/>
      <c r="Y121" s="121" t="str">
        <f t="shared" si="24"/>
        <v/>
      </c>
      <c r="Z121" s="121" t="str">
        <f t="shared" si="25"/>
        <v/>
      </c>
      <c r="AA121" s="93" t="str">
        <f t="shared" si="26"/>
        <v/>
      </c>
      <c r="AB121" s="67"/>
      <c r="AC121" s="32">
        <f t="shared" si="29"/>
        <v>0</v>
      </c>
      <c r="AD121" s="32">
        <f>IF(OR(S121="",T121=""),0,IF(COUNTIF('list for drop down box'!$R$4:$R$89,S121&amp;T121)=1,0,1))</f>
        <v>0</v>
      </c>
      <c r="AE121" s="32">
        <f t="shared" si="30"/>
        <v>0</v>
      </c>
      <c r="AF121" s="62">
        <f>IF(AND(SUM(U$9:U315)&gt;0,SUM(U$9:U315)&lt;1),1,0)</f>
        <v>0</v>
      </c>
    </row>
    <row r="122" spans="1:32" s="14" customFormat="1" x14ac:dyDescent="0.25">
      <c r="A122" s="13" t="str">
        <f t="shared" si="27"/>
        <v>0-114</v>
      </c>
      <c r="B122" s="11">
        <f t="shared" si="23"/>
        <v>114</v>
      </c>
      <c r="C122" s="52">
        <f t="shared" si="28"/>
        <v>0</v>
      </c>
      <c r="D122" s="53">
        <f t="shared" si="3"/>
        <v>0</v>
      </c>
      <c r="E122" s="63"/>
      <c r="F122" s="94" t="str">
        <f>IF(ISBLANK(E122),"",VLOOKUP($E122,'list for drop down box'!$A$4:$B$500,2,FALSE))</f>
        <v/>
      </c>
      <c r="G122" s="95" t="str">
        <f>IF(ISBLANK($E122),"",VLOOKUP($E122,'list for drop down box'!$A$4:$C$500,3,FALSE))</f>
        <v/>
      </c>
      <c r="H122" s="96" t="str">
        <f>IF(ISBLANK($E122),"",VLOOKUP($E122,'list for drop down box'!$A$3:$E$4449,4,FALSE))</f>
        <v/>
      </c>
      <c r="I122" s="97" t="str">
        <f>IF(ISBLANK($E122),"",VLOOKUP($E122,'list for drop down box'!$A$3:$E$4449,5,FALSE))</f>
        <v/>
      </c>
      <c r="J122" s="123" t="str">
        <f>IF(ISBLANK($E122),"",IF(ISBLANK($M122),"",IF($M122="Yes","",IFERROR(VLOOKUP($G$5&amp;$E122,'list for drop down box'!$AC:$AH,4,FALSE),""))))</f>
        <v/>
      </c>
      <c r="K122" s="123" t="str">
        <f>IF(ISBLANK($E122),"",IF(ISBLANK($M122),"",IF($M122="Yes","",IFERROR(VLOOKUP($G$5&amp;$E122,'list for drop down box'!$AC:$AH,6,FALSE),""))))</f>
        <v/>
      </c>
      <c r="L122" s="123" t="str">
        <f>IF(ISBLANK($E122),"",IF(ISBLANK($M122),"",IF($M122="Yes","",IFERROR(VLOOKUP($G$5&amp;$E122,'list for drop down box'!$AC:$AH,5,FALSE),""))))</f>
        <v/>
      </c>
      <c r="M122" s="68"/>
      <c r="N122" s="64"/>
      <c r="O122" s="65"/>
      <c r="P122" s="65"/>
      <c r="Q122" s="65"/>
      <c r="R122" s="66"/>
      <c r="S122" s="122" t="str">
        <f>IF(R122&lt;&gt;0,IF(R122="New Site","",VLOOKUP($G$5&amp;R122,'list for drop down box'!V:AA,5,FALSE)),"")</f>
        <v/>
      </c>
      <c r="T122" s="122" t="str">
        <f>IF(R122&lt;&gt;0,IF(R122="New Site","",VLOOKUP($G$5&amp;R122,'list for drop down box'!V:AA,6,FALSE)),"")</f>
        <v/>
      </c>
      <c r="U122" s="69"/>
      <c r="V122" s="69"/>
      <c r="W122" s="104"/>
      <c r="X122" s="104"/>
      <c r="Y122" s="121" t="str">
        <f t="shared" si="24"/>
        <v/>
      </c>
      <c r="Z122" s="121" t="str">
        <f t="shared" si="25"/>
        <v/>
      </c>
      <c r="AA122" s="93" t="str">
        <f t="shared" si="26"/>
        <v/>
      </c>
      <c r="AB122" s="67"/>
      <c r="AC122" s="32">
        <f t="shared" si="29"/>
        <v>0</v>
      </c>
      <c r="AD122" s="32">
        <f>IF(OR(S122="",T122=""),0,IF(COUNTIF('list for drop down box'!$R$4:$R$89,S122&amp;T122)=1,0,1))</f>
        <v>0</v>
      </c>
      <c r="AE122" s="32">
        <f t="shared" si="30"/>
        <v>0</v>
      </c>
      <c r="AF122" s="62">
        <f>IF(AND(SUM(U$9:U316)&gt;0,SUM(U$9:U316)&lt;1),1,0)</f>
        <v>0</v>
      </c>
    </row>
    <row r="123" spans="1:32" s="14" customFormat="1" x14ac:dyDescent="0.25">
      <c r="A123" s="13" t="str">
        <f t="shared" si="27"/>
        <v>0-115</v>
      </c>
      <c r="B123" s="11">
        <f t="shared" si="23"/>
        <v>115</v>
      </c>
      <c r="C123" s="52">
        <f t="shared" si="28"/>
        <v>0</v>
      </c>
      <c r="D123" s="53">
        <f t="shared" si="3"/>
        <v>0</v>
      </c>
      <c r="E123" s="63"/>
      <c r="F123" s="94" t="str">
        <f>IF(ISBLANK(E123),"",VLOOKUP($E123,'list for drop down box'!$A$4:$B$500,2,FALSE))</f>
        <v/>
      </c>
      <c r="G123" s="95" t="str">
        <f>IF(ISBLANK($E123),"",VLOOKUP($E123,'list for drop down box'!$A$4:$C$500,3,FALSE))</f>
        <v/>
      </c>
      <c r="H123" s="96" t="str">
        <f>IF(ISBLANK($E123),"",VLOOKUP($E123,'list for drop down box'!$A$3:$E$4449,4,FALSE))</f>
        <v/>
      </c>
      <c r="I123" s="97" t="str">
        <f>IF(ISBLANK($E123),"",VLOOKUP($E123,'list for drop down box'!$A$3:$E$4449,5,FALSE))</f>
        <v/>
      </c>
      <c r="J123" s="123" t="str">
        <f>IF(ISBLANK($E123),"",IF(ISBLANK($M123),"",IF($M123="Yes","",IFERROR(VLOOKUP($G$5&amp;$E123,'list for drop down box'!$AC:$AH,4,FALSE),""))))</f>
        <v/>
      </c>
      <c r="K123" s="123" t="str">
        <f>IF(ISBLANK($E123),"",IF(ISBLANK($M123),"",IF($M123="Yes","",IFERROR(VLOOKUP($G$5&amp;$E123,'list for drop down box'!$AC:$AH,6,FALSE),""))))</f>
        <v/>
      </c>
      <c r="L123" s="123" t="str">
        <f>IF(ISBLANK($E123),"",IF(ISBLANK($M123),"",IF($M123="Yes","",IFERROR(VLOOKUP($G$5&amp;$E123,'list for drop down box'!$AC:$AH,5,FALSE),""))))</f>
        <v/>
      </c>
      <c r="M123" s="68"/>
      <c r="N123" s="64"/>
      <c r="O123" s="65"/>
      <c r="P123" s="65"/>
      <c r="Q123" s="65"/>
      <c r="R123" s="66"/>
      <c r="S123" s="122" t="str">
        <f>IF(R123&lt;&gt;0,IF(R123="New Site","",VLOOKUP($G$5&amp;R123,'list for drop down box'!V:AA,5,FALSE)),"")</f>
        <v/>
      </c>
      <c r="T123" s="122" t="str">
        <f>IF(R123&lt;&gt;0,IF(R123="New Site","",VLOOKUP($G$5&amp;R123,'list for drop down box'!V:AA,6,FALSE)),"")</f>
        <v/>
      </c>
      <c r="U123" s="69"/>
      <c r="V123" s="69"/>
      <c r="W123" s="104"/>
      <c r="X123" s="104"/>
      <c r="Y123" s="121" t="str">
        <f t="shared" si="24"/>
        <v/>
      </c>
      <c r="Z123" s="121" t="str">
        <f t="shared" si="25"/>
        <v/>
      </c>
      <c r="AA123" s="93" t="str">
        <f t="shared" si="26"/>
        <v/>
      </c>
      <c r="AB123" s="67"/>
      <c r="AC123" s="32">
        <f t="shared" si="29"/>
        <v>0</v>
      </c>
      <c r="AD123" s="32">
        <f>IF(OR(S123="",T123=""),0,IF(COUNTIF('list for drop down box'!$R$4:$R$89,S123&amp;T123)=1,0,1))</f>
        <v>0</v>
      </c>
      <c r="AE123" s="32">
        <f t="shared" si="30"/>
        <v>0</v>
      </c>
      <c r="AF123" s="62">
        <f>IF(AND(SUM(U$9:U317)&gt;0,SUM(U$9:U317)&lt;1),1,0)</f>
        <v>0</v>
      </c>
    </row>
    <row r="124" spans="1:32" s="14" customFormat="1" x14ac:dyDescent="0.25">
      <c r="A124" s="13" t="str">
        <f t="shared" si="27"/>
        <v>0-116</v>
      </c>
      <c r="B124" s="11">
        <f t="shared" si="23"/>
        <v>116</v>
      </c>
      <c r="C124" s="52">
        <f t="shared" si="28"/>
        <v>0</v>
      </c>
      <c r="D124" s="53">
        <f t="shared" si="3"/>
        <v>0</v>
      </c>
      <c r="E124" s="63"/>
      <c r="F124" s="94" t="str">
        <f>IF(ISBLANK(E124),"",VLOOKUP($E124,'list for drop down box'!$A$4:$B$500,2,FALSE))</f>
        <v/>
      </c>
      <c r="G124" s="95" t="str">
        <f>IF(ISBLANK($E124),"",VLOOKUP($E124,'list for drop down box'!$A$4:$C$500,3,FALSE))</f>
        <v/>
      </c>
      <c r="H124" s="96" t="str">
        <f>IF(ISBLANK($E124),"",VLOOKUP($E124,'list for drop down box'!$A$3:$E$4449,4,FALSE))</f>
        <v/>
      </c>
      <c r="I124" s="97" t="str">
        <f>IF(ISBLANK($E124),"",VLOOKUP($E124,'list for drop down box'!$A$3:$E$4449,5,FALSE))</f>
        <v/>
      </c>
      <c r="J124" s="123" t="str">
        <f>IF(ISBLANK($E124),"",IF(ISBLANK($M124),"",IF($M124="Yes","",IFERROR(VLOOKUP($G$5&amp;$E124,'list for drop down box'!$AC:$AH,4,FALSE),""))))</f>
        <v/>
      </c>
      <c r="K124" s="123" t="str">
        <f>IF(ISBLANK($E124),"",IF(ISBLANK($M124),"",IF($M124="Yes","",IFERROR(VLOOKUP($G$5&amp;$E124,'list for drop down box'!$AC:$AH,6,FALSE),""))))</f>
        <v/>
      </c>
      <c r="L124" s="123" t="str">
        <f>IF(ISBLANK($E124),"",IF(ISBLANK($M124),"",IF($M124="Yes","",IFERROR(VLOOKUP($G$5&amp;$E124,'list for drop down box'!$AC:$AH,5,FALSE),""))))</f>
        <v/>
      </c>
      <c r="M124" s="68"/>
      <c r="N124" s="64"/>
      <c r="O124" s="65"/>
      <c r="P124" s="65"/>
      <c r="Q124" s="65"/>
      <c r="R124" s="66"/>
      <c r="S124" s="122" t="str">
        <f>IF(R124&lt;&gt;0,IF(R124="New Site","",VLOOKUP($G$5&amp;R124,'list for drop down box'!V:AA,5,FALSE)),"")</f>
        <v/>
      </c>
      <c r="T124" s="122" t="str">
        <f>IF(R124&lt;&gt;0,IF(R124="New Site","",VLOOKUP($G$5&amp;R124,'list for drop down box'!V:AA,6,FALSE)),"")</f>
        <v/>
      </c>
      <c r="U124" s="69"/>
      <c r="V124" s="69"/>
      <c r="W124" s="104"/>
      <c r="X124" s="104"/>
      <c r="Y124" s="121" t="str">
        <f t="shared" si="24"/>
        <v/>
      </c>
      <c r="Z124" s="121" t="str">
        <f t="shared" si="25"/>
        <v/>
      </c>
      <c r="AA124" s="93" t="str">
        <f t="shared" si="26"/>
        <v/>
      </c>
      <c r="AB124" s="67"/>
      <c r="AC124" s="32">
        <f t="shared" si="29"/>
        <v>0</v>
      </c>
      <c r="AD124" s="32">
        <f>IF(OR(S124="",T124=""),0,IF(COUNTIF('list for drop down box'!$R$4:$R$89,S124&amp;T124)=1,0,1))</f>
        <v>0</v>
      </c>
      <c r="AE124" s="32">
        <f t="shared" si="30"/>
        <v>0</v>
      </c>
      <c r="AF124" s="62">
        <f>IF(AND(SUM(U$9:U318)&gt;0,SUM(U$9:U318)&lt;1),1,0)</f>
        <v>0</v>
      </c>
    </row>
    <row r="125" spans="1:32" s="14" customFormat="1" x14ac:dyDescent="0.25">
      <c r="A125" s="13" t="str">
        <f t="shared" si="27"/>
        <v>0-117</v>
      </c>
      <c r="B125" s="11">
        <f t="shared" si="23"/>
        <v>117</v>
      </c>
      <c r="C125" s="52">
        <f t="shared" si="28"/>
        <v>0</v>
      </c>
      <c r="D125" s="53">
        <f t="shared" si="3"/>
        <v>0</v>
      </c>
      <c r="E125" s="63"/>
      <c r="F125" s="94" t="str">
        <f>IF(ISBLANK(E125),"",VLOOKUP($E125,'list for drop down box'!$A$4:$B$500,2,FALSE))</f>
        <v/>
      </c>
      <c r="G125" s="95" t="str">
        <f>IF(ISBLANK($E125),"",VLOOKUP($E125,'list for drop down box'!$A$4:$C$500,3,FALSE))</f>
        <v/>
      </c>
      <c r="H125" s="96" t="str">
        <f>IF(ISBLANK($E125),"",VLOOKUP($E125,'list for drop down box'!$A$3:$E$4449,4,FALSE))</f>
        <v/>
      </c>
      <c r="I125" s="97" t="str">
        <f>IF(ISBLANK($E125),"",VLOOKUP($E125,'list for drop down box'!$A$3:$E$4449,5,FALSE))</f>
        <v/>
      </c>
      <c r="J125" s="123" t="str">
        <f>IF(ISBLANK($E125),"",IF(ISBLANK($M125),"",IF($M125="Yes","",IFERROR(VLOOKUP($G$5&amp;$E125,'list for drop down box'!$AC:$AH,4,FALSE),""))))</f>
        <v/>
      </c>
      <c r="K125" s="123" t="str">
        <f>IF(ISBLANK($E125),"",IF(ISBLANK($M125),"",IF($M125="Yes","",IFERROR(VLOOKUP($G$5&amp;$E125,'list for drop down box'!$AC:$AH,6,FALSE),""))))</f>
        <v/>
      </c>
      <c r="L125" s="123" t="str">
        <f>IF(ISBLANK($E125),"",IF(ISBLANK($M125),"",IF($M125="Yes","",IFERROR(VLOOKUP($G$5&amp;$E125,'list for drop down box'!$AC:$AH,5,FALSE),""))))</f>
        <v/>
      </c>
      <c r="M125" s="68"/>
      <c r="N125" s="64"/>
      <c r="O125" s="65"/>
      <c r="P125" s="65"/>
      <c r="Q125" s="65"/>
      <c r="R125" s="66"/>
      <c r="S125" s="122" t="str">
        <f>IF(R125&lt;&gt;0,IF(R125="New Site","",VLOOKUP($G$5&amp;R125,'list for drop down box'!V:AA,5,FALSE)),"")</f>
        <v/>
      </c>
      <c r="T125" s="122" t="str">
        <f>IF(R125&lt;&gt;0,IF(R125="New Site","",VLOOKUP($G$5&amp;R125,'list for drop down box'!V:AA,6,FALSE)),"")</f>
        <v/>
      </c>
      <c r="U125" s="69"/>
      <c r="V125" s="69"/>
      <c r="W125" s="104"/>
      <c r="X125" s="104"/>
      <c r="Y125" s="121" t="str">
        <f t="shared" si="24"/>
        <v/>
      </c>
      <c r="Z125" s="121" t="str">
        <f t="shared" si="25"/>
        <v/>
      </c>
      <c r="AA125" s="93" t="str">
        <f t="shared" si="26"/>
        <v/>
      </c>
      <c r="AB125" s="67"/>
      <c r="AC125" s="32">
        <f t="shared" si="29"/>
        <v>0</v>
      </c>
      <c r="AD125" s="32">
        <f>IF(OR(S125="",T125=""),0,IF(COUNTIF('list for drop down box'!$R$4:$R$89,S125&amp;T125)=1,0,1))</f>
        <v>0</v>
      </c>
      <c r="AE125" s="32">
        <f t="shared" si="30"/>
        <v>0</v>
      </c>
      <c r="AF125" s="62">
        <f>IF(AND(SUM(U$9:U319)&gt;0,SUM(U$9:U319)&lt;1),1,0)</f>
        <v>0</v>
      </c>
    </row>
    <row r="126" spans="1:32" s="14" customFormat="1" x14ac:dyDescent="0.25">
      <c r="A126" s="13" t="str">
        <f t="shared" si="27"/>
        <v>0-118</v>
      </c>
      <c r="B126" s="11">
        <f t="shared" si="23"/>
        <v>118</v>
      </c>
      <c r="C126" s="52">
        <f t="shared" si="28"/>
        <v>0</v>
      </c>
      <c r="D126" s="53">
        <f t="shared" si="3"/>
        <v>0</v>
      </c>
      <c r="E126" s="63"/>
      <c r="F126" s="94" t="str">
        <f>IF(ISBLANK(E126),"",VLOOKUP($E126,'list for drop down box'!$A$4:$B$500,2,FALSE))</f>
        <v/>
      </c>
      <c r="G126" s="95" t="str">
        <f>IF(ISBLANK($E126),"",VLOOKUP($E126,'list for drop down box'!$A$4:$C$500,3,FALSE))</f>
        <v/>
      </c>
      <c r="H126" s="96" t="str">
        <f>IF(ISBLANK($E126),"",VLOOKUP($E126,'list for drop down box'!$A$3:$E$4449,4,FALSE))</f>
        <v/>
      </c>
      <c r="I126" s="97" t="str">
        <f>IF(ISBLANK($E126),"",VLOOKUP($E126,'list for drop down box'!$A$3:$E$4449,5,FALSE))</f>
        <v/>
      </c>
      <c r="J126" s="123" t="str">
        <f>IF(ISBLANK($E126),"",IF(ISBLANK($M126),"",IF($M126="Yes","",IFERROR(VLOOKUP($G$5&amp;$E126,'list for drop down box'!$AC:$AH,4,FALSE),""))))</f>
        <v/>
      </c>
      <c r="K126" s="123" t="str">
        <f>IF(ISBLANK($E126),"",IF(ISBLANK($M126),"",IF($M126="Yes","",IFERROR(VLOOKUP($G$5&amp;$E126,'list for drop down box'!$AC:$AH,6,FALSE),""))))</f>
        <v/>
      </c>
      <c r="L126" s="123" t="str">
        <f>IF(ISBLANK($E126),"",IF(ISBLANK($M126),"",IF($M126="Yes","",IFERROR(VLOOKUP($G$5&amp;$E126,'list for drop down box'!$AC:$AH,5,FALSE),""))))</f>
        <v/>
      </c>
      <c r="M126" s="68"/>
      <c r="N126" s="64"/>
      <c r="O126" s="65"/>
      <c r="P126" s="65"/>
      <c r="Q126" s="65"/>
      <c r="R126" s="66"/>
      <c r="S126" s="122" t="str">
        <f>IF(R126&lt;&gt;0,IF(R126="New Site","",VLOOKUP($G$5&amp;R126,'list for drop down box'!V:AA,5,FALSE)),"")</f>
        <v/>
      </c>
      <c r="T126" s="122" t="str">
        <f>IF(R126&lt;&gt;0,IF(R126="New Site","",VLOOKUP($G$5&amp;R126,'list for drop down box'!V:AA,6,FALSE)),"")</f>
        <v/>
      </c>
      <c r="U126" s="69"/>
      <c r="V126" s="69"/>
      <c r="W126" s="104"/>
      <c r="X126" s="104"/>
      <c r="Y126" s="121" t="str">
        <f t="shared" si="24"/>
        <v/>
      </c>
      <c r="Z126" s="121" t="str">
        <f t="shared" si="25"/>
        <v/>
      </c>
      <c r="AA126" s="93" t="str">
        <f t="shared" si="26"/>
        <v/>
      </c>
      <c r="AB126" s="67"/>
      <c r="AC126" s="32">
        <f t="shared" si="29"/>
        <v>0</v>
      </c>
      <c r="AD126" s="32">
        <f>IF(OR(S126="",T126=""),0,IF(COUNTIF('list for drop down box'!$R$4:$R$89,S126&amp;T126)=1,0,1))</f>
        <v>0</v>
      </c>
      <c r="AE126" s="32">
        <f t="shared" si="30"/>
        <v>0</v>
      </c>
      <c r="AF126" s="62">
        <f>IF(AND(SUM(U$9:U320)&gt;0,SUM(U$9:U320)&lt;1),1,0)</f>
        <v>0</v>
      </c>
    </row>
    <row r="127" spans="1:32" s="14" customFormat="1" x14ac:dyDescent="0.25">
      <c r="A127" s="13" t="str">
        <f t="shared" si="27"/>
        <v>0-119</v>
      </c>
      <c r="B127" s="11">
        <f t="shared" si="23"/>
        <v>119</v>
      </c>
      <c r="C127" s="52">
        <f t="shared" si="28"/>
        <v>0</v>
      </c>
      <c r="D127" s="53">
        <f t="shared" si="3"/>
        <v>0</v>
      </c>
      <c r="E127" s="63"/>
      <c r="F127" s="94" t="str">
        <f>IF(ISBLANK(E127),"",VLOOKUP($E127,'list for drop down box'!$A$4:$B$500,2,FALSE))</f>
        <v/>
      </c>
      <c r="G127" s="95" t="str">
        <f>IF(ISBLANK($E127),"",VLOOKUP($E127,'list for drop down box'!$A$4:$C$500,3,FALSE))</f>
        <v/>
      </c>
      <c r="H127" s="96" t="str">
        <f>IF(ISBLANK($E127),"",VLOOKUP($E127,'list for drop down box'!$A$3:$E$4449,4,FALSE))</f>
        <v/>
      </c>
      <c r="I127" s="97" t="str">
        <f>IF(ISBLANK($E127),"",VLOOKUP($E127,'list for drop down box'!$A$3:$E$4449,5,FALSE))</f>
        <v/>
      </c>
      <c r="J127" s="123" t="str">
        <f>IF(ISBLANK($E127),"",IF(ISBLANK($M127),"",IF($M127="Yes","",IFERROR(VLOOKUP($G$5&amp;$E127,'list for drop down box'!$AC:$AH,4,FALSE),""))))</f>
        <v/>
      </c>
      <c r="K127" s="123" t="str">
        <f>IF(ISBLANK($E127),"",IF(ISBLANK($M127),"",IF($M127="Yes","",IFERROR(VLOOKUP($G$5&amp;$E127,'list for drop down box'!$AC:$AH,6,FALSE),""))))</f>
        <v/>
      </c>
      <c r="L127" s="123" t="str">
        <f>IF(ISBLANK($E127),"",IF(ISBLANK($M127),"",IF($M127="Yes","",IFERROR(VLOOKUP($G$5&amp;$E127,'list for drop down box'!$AC:$AH,5,FALSE),""))))</f>
        <v/>
      </c>
      <c r="M127" s="68"/>
      <c r="N127" s="64"/>
      <c r="O127" s="65"/>
      <c r="P127" s="65"/>
      <c r="Q127" s="65"/>
      <c r="R127" s="66"/>
      <c r="S127" s="122" t="str">
        <f>IF(R127&lt;&gt;0,IF(R127="New Site","",VLOOKUP($G$5&amp;R127,'list for drop down box'!V:AA,5,FALSE)),"")</f>
        <v/>
      </c>
      <c r="T127" s="122" t="str">
        <f>IF(R127&lt;&gt;0,IF(R127="New Site","",VLOOKUP($G$5&amp;R127,'list for drop down box'!V:AA,6,FALSE)),"")</f>
        <v/>
      </c>
      <c r="U127" s="69"/>
      <c r="V127" s="69"/>
      <c r="W127" s="104"/>
      <c r="X127" s="104"/>
      <c r="Y127" s="121" t="str">
        <f t="shared" si="24"/>
        <v/>
      </c>
      <c r="Z127" s="121" t="str">
        <f t="shared" si="25"/>
        <v/>
      </c>
      <c r="AA127" s="93" t="str">
        <f t="shared" si="26"/>
        <v/>
      </c>
      <c r="AB127" s="67"/>
      <c r="AC127" s="32">
        <f t="shared" si="29"/>
        <v>0</v>
      </c>
      <c r="AD127" s="32">
        <f>IF(OR(S127="",T127=""),0,IF(COUNTIF('list for drop down box'!$R$4:$R$89,S127&amp;T127)=1,0,1))</f>
        <v>0</v>
      </c>
      <c r="AE127" s="32">
        <f t="shared" si="30"/>
        <v>0</v>
      </c>
      <c r="AF127" s="62">
        <f>IF(AND(SUM(U$9:U321)&gt;0,SUM(U$9:U321)&lt;1),1,0)</f>
        <v>0</v>
      </c>
    </row>
    <row r="128" spans="1:32" s="14" customFormat="1" x14ac:dyDescent="0.25">
      <c r="A128" s="13" t="str">
        <f t="shared" si="27"/>
        <v>0-120</v>
      </c>
      <c r="B128" s="11">
        <f t="shared" si="23"/>
        <v>120</v>
      </c>
      <c r="C128" s="52">
        <f t="shared" si="28"/>
        <v>0</v>
      </c>
      <c r="D128" s="53">
        <f t="shared" si="3"/>
        <v>0</v>
      </c>
      <c r="E128" s="63"/>
      <c r="F128" s="94" t="str">
        <f>IF(ISBLANK(E128),"",VLOOKUP($E128,'list for drop down box'!$A$4:$B$500,2,FALSE))</f>
        <v/>
      </c>
      <c r="G128" s="95" t="str">
        <f>IF(ISBLANK($E128),"",VLOOKUP($E128,'list for drop down box'!$A$4:$C$500,3,FALSE))</f>
        <v/>
      </c>
      <c r="H128" s="96" t="str">
        <f>IF(ISBLANK($E128),"",VLOOKUP($E128,'list for drop down box'!$A$3:$E$4449,4,FALSE))</f>
        <v/>
      </c>
      <c r="I128" s="97" t="str">
        <f>IF(ISBLANK($E128),"",VLOOKUP($E128,'list for drop down box'!$A$3:$E$4449,5,FALSE))</f>
        <v/>
      </c>
      <c r="J128" s="123" t="str">
        <f>IF(ISBLANK($E128),"",IF(ISBLANK($M128),"",IF($M128="Yes","",IFERROR(VLOOKUP($G$5&amp;$E128,'list for drop down box'!$AC:$AH,4,FALSE),""))))</f>
        <v/>
      </c>
      <c r="K128" s="123" t="str">
        <f>IF(ISBLANK($E128),"",IF(ISBLANK($M128),"",IF($M128="Yes","",IFERROR(VLOOKUP($G$5&amp;$E128,'list for drop down box'!$AC:$AH,6,FALSE),""))))</f>
        <v/>
      </c>
      <c r="L128" s="123" t="str">
        <f>IF(ISBLANK($E128),"",IF(ISBLANK($M128),"",IF($M128="Yes","",IFERROR(VLOOKUP($G$5&amp;$E128,'list for drop down box'!$AC:$AH,5,FALSE),""))))</f>
        <v/>
      </c>
      <c r="M128" s="68"/>
      <c r="N128" s="64"/>
      <c r="O128" s="65"/>
      <c r="P128" s="65"/>
      <c r="Q128" s="65"/>
      <c r="R128" s="66"/>
      <c r="S128" s="122" t="str">
        <f>IF(R128&lt;&gt;0,IF(R128="New Site","",VLOOKUP($G$5&amp;R128,'list for drop down box'!V:AA,5,FALSE)),"")</f>
        <v/>
      </c>
      <c r="T128" s="122" t="str">
        <f>IF(R128&lt;&gt;0,IF(R128="New Site","",VLOOKUP($G$5&amp;R128,'list for drop down box'!V:AA,6,FALSE)),"")</f>
        <v/>
      </c>
      <c r="U128" s="69"/>
      <c r="V128" s="69"/>
      <c r="W128" s="104"/>
      <c r="X128" s="104"/>
      <c r="Y128" s="121" t="str">
        <f t="shared" si="24"/>
        <v/>
      </c>
      <c r="Z128" s="121" t="str">
        <f t="shared" si="25"/>
        <v/>
      </c>
      <c r="AA128" s="93" t="str">
        <f t="shared" si="26"/>
        <v/>
      </c>
      <c r="AB128" s="67"/>
      <c r="AC128" s="32">
        <f t="shared" si="29"/>
        <v>0</v>
      </c>
      <c r="AD128" s="32">
        <f>IF(OR(S128="",T128=""),0,IF(COUNTIF('list for drop down box'!$R$4:$R$89,S128&amp;T128)=1,0,1))</f>
        <v>0</v>
      </c>
      <c r="AE128" s="32">
        <f t="shared" si="30"/>
        <v>0</v>
      </c>
      <c r="AF128" s="62">
        <f>IF(AND(SUM(U$9:U322)&gt;0,SUM(U$9:U322)&lt;1),1,0)</f>
        <v>0</v>
      </c>
    </row>
    <row r="129" spans="1:32" s="14" customFormat="1" x14ac:dyDescent="0.25">
      <c r="A129" s="13" t="str">
        <f t="shared" si="27"/>
        <v>0-121</v>
      </c>
      <c r="B129" s="11">
        <f t="shared" si="23"/>
        <v>121</v>
      </c>
      <c r="C129" s="52">
        <f t="shared" si="28"/>
        <v>0</v>
      </c>
      <c r="D129" s="53">
        <f t="shared" si="3"/>
        <v>0</v>
      </c>
      <c r="E129" s="63"/>
      <c r="F129" s="94" t="str">
        <f>IF(ISBLANK(E129),"",VLOOKUP($E129,'list for drop down box'!$A$4:$B$500,2,FALSE))</f>
        <v/>
      </c>
      <c r="G129" s="95" t="str">
        <f>IF(ISBLANK($E129),"",VLOOKUP($E129,'list for drop down box'!$A$4:$C$500,3,FALSE))</f>
        <v/>
      </c>
      <c r="H129" s="96" t="str">
        <f>IF(ISBLANK($E129),"",VLOOKUP($E129,'list for drop down box'!$A$3:$E$4449,4,FALSE))</f>
        <v/>
      </c>
      <c r="I129" s="97" t="str">
        <f>IF(ISBLANK($E129),"",VLOOKUP($E129,'list for drop down box'!$A$3:$E$4449,5,FALSE))</f>
        <v/>
      </c>
      <c r="J129" s="123" t="str">
        <f>IF(ISBLANK($E129),"",IF(ISBLANK($M129),"",IF($M129="Yes","",IFERROR(VLOOKUP($G$5&amp;$E129,'list for drop down box'!$AC:$AH,4,FALSE),""))))</f>
        <v/>
      </c>
      <c r="K129" s="123" t="str">
        <f>IF(ISBLANK($E129),"",IF(ISBLANK($M129),"",IF($M129="Yes","",IFERROR(VLOOKUP($G$5&amp;$E129,'list for drop down box'!$AC:$AH,6,FALSE),""))))</f>
        <v/>
      </c>
      <c r="L129" s="123" t="str">
        <f>IF(ISBLANK($E129),"",IF(ISBLANK($M129),"",IF($M129="Yes","",IFERROR(VLOOKUP($G$5&amp;$E129,'list for drop down box'!$AC:$AH,5,FALSE),""))))</f>
        <v/>
      </c>
      <c r="M129" s="68"/>
      <c r="N129" s="64"/>
      <c r="O129" s="65"/>
      <c r="P129" s="65"/>
      <c r="Q129" s="65"/>
      <c r="R129" s="66"/>
      <c r="S129" s="122" t="str">
        <f>IF(R129&lt;&gt;0,IF(R129="New Site","",VLOOKUP($G$5&amp;R129,'list for drop down box'!V:AA,5,FALSE)),"")</f>
        <v/>
      </c>
      <c r="T129" s="122" t="str">
        <f>IF(R129&lt;&gt;0,IF(R129="New Site","",VLOOKUP($G$5&amp;R129,'list for drop down box'!V:AA,6,FALSE)),"")</f>
        <v/>
      </c>
      <c r="U129" s="69"/>
      <c r="V129" s="69"/>
      <c r="W129" s="104"/>
      <c r="X129" s="104"/>
      <c r="Y129" s="121" t="str">
        <f t="shared" si="24"/>
        <v/>
      </c>
      <c r="Z129" s="121" t="str">
        <f t="shared" si="25"/>
        <v/>
      </c>
      <c r="AA129" s="93" t="str">
        <f t="shared" si="26"/>
        <v/>
      </c>
      <c r="AB129" s="67"/>
      <c r="AC129" s="32">
        <f t="shared" si="29"/>
        <v>0</v>
      </c>
      <c r="AD129" s="32">
        <f>IF(OR(S129="",T129=""),0,IF(COUNTIF('list for drop down box'!$R$4:$R$89,S129&amp;T129)=1,0,1))</f>
        <v>0</v>
      </c>
      <c r="AE129" s="32">
        <f t="shared" si="30"/>
        <v>0</v>
      </c>
      <c r="AF129" s="62">
        <f>IF(AND(SUM(U$9:U323)&gt;0,SUM(U$9:U323)&lt;1),1,0)</f>
        <v>0</v>
      </c>
    </row>
    <row r="130" spans="1:32" s="14" customFormat="1" x14ac:dyDescent="0.25">
      <c r="A130" s="13" t="str">
        <f t="shared" si="27"/>
        <v>0-122</v>
      </c>
      <c r="B130" s="11">
        <f t="shared" si="23"/>
        <v>122</v>
      </c>
      <c r="C130" s="52">
        <f t="shared" si="28"/>
        <v>0</v>
      </c>
      <c r="D130" s="53">
        <f t="shared" si="3"/>
        <v>0</v>
      </c>
      <c r="E130" s="63"/>
      <c r="F130" s="94" t="str">
        <f>IF(ISBLANK(E130),"",VLOOKUP($E130,'list for drop down box'!$A$4:$B$500,2,FALSE))</f>
        <v/>
      </c>
      <c r="G130" s="95" t="str">
        <f>IF(ISBLANK($E130),"",VLOOKUP($E130,'list for drop down box'!$A$4:$C$500,3,FALSE))</f>
        <v/>
      </c>
      <c r="H130" s="96" t="str">
        <f>IF(ISBLANK($E130),"",VLOOKUP($E130,'list for drop down box'!$A$3:$E$4449,4,FALSE))</f>
        <v/>
      </c>
      <c r="I130" s="97" t="str">
        <f>IF(ISBLANK($E130),"",VLOOKUP($E130,'list for drop down box'!$A$3:$E$4449,5,FALSE))</f>
        <v/>
      </c>
      <c r="J130" s="123" t="str">
        <f>IF(ISBLANK($E130),"",IF(ISBLANK($M130),"",IF($M130="Yes","",IFERROR(VLOOKUP($G$5&amp;$E130,'list for drop down box'!$AC:$AH,4,FALSE),""))))</f>
        <v/>
      </c>
      <c r="K130" s="123" t="str">
        <f>IF(ISBLANK($E130),"",IF(ISBLANK($M130),"",IF($M130="Yes","",IFERROR(VLOOKUP($G$5&amp;$E130,'list for drop down box'!$AC:$AH,6,FALSE),""))))</f>
        <v/>
      </c>
      <c r="L130" s="123" t="str">
        <f>IF(ISBLANK($E130),"",IF(ISBLANK($M130),"",IF($M130="Yes","",IFERROR(VLOOKUP($G$5&amp;$E130,'list for drop down box'!$AC:$AH,5,FALSE),""))))</f>
        <v/>
      </c>
      <c r="M130" s="68"/>
      <c r="N130" s="64"/>
      <c r="O130" s="65"/>
      <c r="P130" s="65"/>
      <c r="Q130" s="65"/>
      <c r="R130" s="66"/>
      <c r="S130" s="122" t="str">
        <f>IF(R130&lt;&gt;0,IF(R130="New Site","",VLOOKUP($G$5&amp;R130,'list for drop down box'!V:AA,5,FALSE)),"")</f>
        <v/>
      </c>
      <c r="T130" s="122" t="str">
        <f>IF(R130&lt;&gt;0,IF(R130="New Site","",VLOOKUP($G$5&amp;R130,'list for drop down box'!V:AA,6,FALSE)),"")</f>
        <v/>
      </c>
      <c r="U130" s="69"/>
      <c r="V130" s="69"/>
      <c r="W130" s="104"/>
      <c r="X130" s="104"/>
      <c r="Y130" s="121" t="str">
        <f t="shared" si="24"/>
        <v/>
      </c>
      <c r="Z130" s="121" t="str">
        <f t="shared" si="25"/>
        <v/>
      </c>
      <c r="AA130" s="93" t="str">
        <f t="shared" si="26"/>
        <v/>
      </c>
      <c r="AB130" s="67"/>
      <c r="AC130" s="32">
        <f t="shared" si="29"/>
        <v>0</v>
      </c>
      <c r="AD130" s="32">
        <f>IF(OR(S130="",T130=""),0,IF(COUNTIF('list for drop down box'!$R$4:$R$89,S130&amp;T130)=1,0,1))</f>
        <v>0</v>
      </c>
      <c r="AE130" s="32">
        <f t="shared" si="30"/>
        <v>0</v>
      </c>
      <c r="AF130" s="62">
        <f>IF(AND(SUM(U$9:U324)&gt;0,SUM(U$9:U324)&lt;1),1,0)</f>
        <v>0</v>
      </c>
    </row>
    <row r="131" spans="1:32" s="14" customFormat="1" x14ac:dyDescent="0.25">
      <c r="A131" s="13" t="str">
        <f t="shared" si="27"/>
        <v>0-123</v>
      </c>
      <c r="B131" s="11">
        <f t="shared" si="23"/>
        <v>123</v>
      </c>
      <c r="C131" s="52">
        <f t="shared" si="28"/>
        <v>0</v>
      </c>
      <c r="D131" s="53">
        <f t="shared" si="3"/>
        <v>0</v>
      </c>
      <c r="E131" s="63"/>
      <c r="F131" s="94" t="str">
        <f>IF(ISBLANK(E131),"",VLOOKUP($E131,'list for drop down box'!$A$4:$B$500,2,FALSE))</f>
        <v/>
      </c>
      <c r="G131" s="95" t="str">
        <f>IF(ISBLANK($E131),"",VLOOKUP($E131,'list for drop down box'!$A$4:$C$500,3,FALSE))</f>
        <v/>
      </c>
      <c r="H131" s="96" t="str">
        <f>IF(ISBLANK($E131),"",VLOOKUP($E131,'list for drop down box'!$A$3:$E$4449,4,FALSE))</f>
        <v/>
      </c>
      <c r="I131" s="97" t="str">
        <f>IF(ISBLANK($E131),"",VLOOKUP($E131,'list for drop down box'!$A$3:$E$4449,5,FALSE))</f>
        <v/>
      </c>
      <c r="J131" s="123" t="str">
        <f>IF(ISBLANK($E131),"",IF(ISBLANK($M131),"",IF($M131="Yes","",IFERROR(VLOOKUP($G$5&amp;$E131,'list for drop down box'!$AC:$AH,4,FALSE),""))))</f>
        <v/>
      </c>
      <c r="K131" s="123" t="str">
        <f>IF(ISBLANK($E131),"",IF(ISBLANK($M131),"",IF($M131="Yes","",IFERROR(VLOOKUP($G$5&amp;$E131,'list for drop down box'!$AC:$AH,6,FALSE),""))))</f>
        <v/>
      </c>
      <c r="L131" s="123" t="str">
        <f>IF(ISBLANK($E131),"",IF(ISBLANK($M131),"",IF($M131="Yes","",IFERROR(VLOOKUP($G$5&amp;$E131,'list for drop down box'!$AC:$AH,5,FALSE),""))))</f>
        <v/>
      </c>
      <c r="M131" s="68"/>
      <c r="N131" s="64"/>
      <c r="O131" s="65"/>
      <c r="P131" s="65"/>
      <c r="Q131" s="65"/>
      <c r="R131" s="66"/>
      <c r="S131" s="122" t="str">
        <f>IF(R131&lt;&gt;0,IF(R131="New Site","",VLOOKUP($G$5&amp;R131,'list for drop down box'!V:AA,5,FALSE)),"")</f>
        <v/>
      </c>
      <c r="T131" s="122" t="str">
        <f>IF(R131&lt;&gt;0,IF(R131="New Site","",VLOOKUP($G$5&amp;R131,'list for drop down box'!V:AA,6,FALSE)),"")</f>
        <v/>
      </c>
      <c r="U131" s="69"/>
      <c r="V131" s="69"/>
      <c r="W131" s="104"/>
      <c r="X131" s="104"/>
      <c r="Y131" s="121" t="str">
        <f t="shared" si="24"/>
        <v/>
      </c>
      <c r="Z131" s="121" t="str">
        <f t="shared" si="25"/>
        <v/>
      </c>
      <c r="AA131" s="93" t="str">
        <f t="shared" si="26"/>
        <v/>
      </c>
      <c r="AB131" s="67"/>
      <c r="AC131" s="32">
        <f t="shared" si="29"/>
        <v>0</v>
      </c>
      <c r="AD131" s="32">
        <f>IF(OR(S131="",T131=""),0,IF(COUNTIF('list for drop down box'!$R$4:$R$89,S131&amp;T131)=1,0,1))</f>
        <v>0</v>
      </c>
      <c r="AE131" s="32">
        <f t="shared" si="30"/>
        <v>0</v>
      </c>
      <c r="AF131" s="62">
        <f>IF(AND(SUM(U$9:U325)&gt;0,SUM(U$9:U325)&lt;1),1,0)</f>
        <v>0</v>
      </c>
    </row>
    <row r="132" spans="1:32" s="14" customFormat="1" x14ac:dyDescent="0.25">
      <c r="A132" s="13" t="str">
        <f t="shared" si="27"/>
        <v>0-124</v>
      </c>
      <c r="B132" s="11">
        <f t="shared" si="23"/>
        <v>124</v>
      </c>
      <c r="C132" s="52">
        <f t="shared" si="28"/>
        <v>0</v>
      </c>
      <c r="D132" s="53">
        <f t="shared" si="3"/>
        <v>0</v>
      </c>
      <c r="E132" s="63"/>
      <c r="F132" s="94" t="str">
        <f>IF(ISBLANK(E132),"",VLOOKUP($E132,'list for drop down box'!$A$4:$B$500,2,FALSE))</f>
        <v/>
      </c>
      <c r="G132" s="95" t="str">
        <f>IF(ISBLANK($E132),"",VLOOKUP($E132,'list for drop down box'!$A$4:$C$500,3,FALSE))</f>
        <v/>
      </c>
      <c r="H132" s="96" t="str">
        <f>IF(ISBLANK($E132),"",VLOOKUP($E132,'list for drop down box'!$A$3:$E$4449,4,FALSE))</f>
        <v/>
      </c>
      <c r="I132" s="97" t="str">
        <f>IF(ISBLANK($E132),"",VLOOKUP($E132,'list for drop down box'!$A$3:$E$4449,5,FALSE))</f>
        <v/>
      </c>
      <c r="J132" s="123" t="str">
        <f>IF(ISBLANK($E132),"",IF(ISBLANK($M132),"",IF($M132="Yes","",IFERROR(VLOOKUP($G$5&amp;$E132,'list for drop down box'!$AC:$AH,4,FALSE),""))))</f>
        <v/>
      </c>
      <c r="K132" s="123" t="str">
        <f>IF(ISBLANK($E132),"",IF(ISBLANK($M132),"",IF($M132="Yes","",IFERROR(VLOOKUP($G$5&amp;$E132,'list for drop down box'!$AC:$AH,6,FALSE),""))))</f>
        <v/>
      </c>
      <c r="L132" s="123" t="str">
        <f>IF(ISBLANK($E132),"",IF(ISBLANK($M132),"",IF($M132="Yes","",IFERROR(VLOOKUP($G$5&amp;$E132,'list for drop down box'!$AC:$AH,5,FALSE),""))))</f>
        <v/>
      </c>
      <c r="M132" s="68"/>
      <c r="N132" s="64"/>
      <c r="O132" s="65"/>
      <c r="P132" s="65"/>
      <c r="Q132" s="65"/>
      <c r="R132" s="66"/>
      <c r="S132" s="122" t="str">
        <f>IF(R132&lt;&gt;0,IF(R132="New Site","",VLOOKUP($G$5&amp;R132,'list for drop down box'!V:AA,5,FALSE)),"")</f>
        <v/>
      </c>
      <c r="T132" s="122" t="str">
        <f>IF(R132&lt;&gt;0,IF(R132="New Site","",VLOOKUP($G$5&amp;R132,'list for drop down box'!V:AA,6,FALSE)),"")</f>
        <v/>
      </c>
      <c r="U132" s="69"/>
      <c r="V132" s="69"/>
      <c r="W132" s="104"/>
      <c r="X132" s="104"/>
      <c r="Y132" s="121" t="str">
        <f t="shared" si="24"/>
        <v/>
      </c>
      <c r="Z132" s="121" t="str">
        <f t="shared" si="25"/>
        <v/>
      </c>
      <c r="AA132" s="93" t="str">
        <f t="shared" si="26"/>
        <v/>
      </c>
      <c r="AB132" s="67"/>
      <c r="AC132" s="32">
        <f t="shared" si="29"/>
        <v>0</v>
      </c>
      <c r="AD132" s="32">
        <f>IF(OR(S132="",T132=""),0,IF(COUNTIF('list for drop down box'!$R$4:$R$89,S132&amp;T132)=1,0,1))</f>
        <v>0</v>
      </c>
      <c r="AE132" s="32">
        <f t="shared" si="30"/>
        <v>0</v>
      </c>
      <c r="AF132" s="62">
        <f>IF(AND(SUM(U$9:U326)&gt;0,SUM(U$9:U326)&lt;1),1,0)</f>
        <v>0</v>
      </c>
    </row>
    <row r="133" spans="1:32" s="14" customFormat="1" x14ac:dyDescent="0.25">
      <c r="A133" s="13" t="str">
        <f t="shared" si="27"/>
        <v>0-125</v>
      </c>
      <c r="B133" s="11">
        <f t="shared" si="23"/>
        <v>125</v>
      </c>
      <c r="C133" s="52">
        <f t="shared" si="28"/>
        <v>0</v>
      </c>
      <c r="D133" s="53">
        <f t="shared" si="3"/>
        <v>0</v>
      </c>
      <c r="E133" s="63"/>
      <c r="F133" s="94" t="str">
        <f>IF(ISBLANK(E133),"",VLOOKUP($E133,'list for drop down box'!$A$4:$B$500,2,FALSE))</f>
        <v/>
      </c>
      <c r="G133" s="95" t="str">
        <f>IF(ISBLANK($E133),"",VLOOKUP($E133,'list for drop down box'!$A$4:$C$500,3,FALSE))</f>
        <v/>
      </c>
      <c r="H133" s="96" t="str">
        <f>IF(ISBLANK($E133),"",VLOOKUP($E133,'list for drop down box'!$A$3:$E$4449,4,FALSE))</f>
        <v/>
      </c>
      <c r="I133" s="97" t="str">
        <f>IF(ISBLANK($E133),"",VLOOKUP($E133,'list for drop down box'!$A$3:$E$4449,5,FALSE))</f>
        <v/>
      </c>
      <c r="J133" s="123" t="str">
        <f>IF(ISBLANK($E133),"",IF(ISBLANK($M133),"",IF($M133="Yes","",IFERROR(VLOOKUP($G$5&amp;$E133,'list for drop down box'!$AC:$AH,4,FALSE),""))))</f>
        <v/>
      </c>
      <c r="K133" s="123" t="str">
        <f>IF(ISBLANK($E133),"",IF(ISBLANK($M133),"",IF($M133="Yes","",IFERROR(VLOOKUP($G$5&amp;$E133,'list for drop down box'!$AC:$AH,6,FALSE),""))))</f>
        <v/>
      </c>
      <c r="L133" s="123" t="str">
        <f>IF(ISBLANK($E133),"",IF(ISBLANK($M133),"",IF($M133="Yes","",IFERROR(VLOOKUP($G$5&amp;$E133,'list for drop down box'!$AC:$AH,5,FALSE),""))))</f>
        <v/>
      </c>
      <c r="M133" s="68"/>
      <c r="N133" s="64"/>
      <c r="O133" s="65"/>
      <c r="P133" s="65"/>
      <c r="Q133" s="65"/>
      <c r="R133" s="66"/>
      <c r="S133" s="122" t="str">
        <f>IF(R133&lt;&gt;0,IF(R133="New Site","",VLOOKUP($G$5&amp;R133,'list for drop down box'!V:AA,5,FALSE)),"")</f>
        <v/>
      </c>
      <c r="T133" s="122" t="str">
        <f>IF(R133&lt;&gt;0,IF(R133="New Site","",VLOOKUP($G$5&amp;R133,'list for drop down box'!V:AA,6,FALSE)),"")</f>
        <v/>
      </c>
      <c r="U133" s="69"/>
      <c r="V133" s="69"/>
      <c r="W133" s="104"/>
      <c r="X133" s="104"/>
      <c r="Y133" s="121" t="str">
        <f t="shared" si="24"/>
        <v/>
      </c>
      <c r="Z133" s="121" t="str">
        <f t="shared" si="25"/>
        <v/>
      </c>
      <c r="AA133" s="93" t="str">
        <f t="shared" si="26"/>
        <v/>
      </c>
      <c r="AB133" s="67"/>
      <c r="AC133" s="32">
        <f t="shared" si="29"/>
        <v>0</v>
      </c>
      <c r="AD133" s="32">
        <f>IF(OR(S133="",T133=""),0,IF(COUNTIF('list for drop down box'!$R$4:$R$89,S133&amp;T133)=1,0,1))</f>
        <v>0</v>
      </c>
      <c r="AE133" s="32">
        <f t="shared" si="30"/>
        <v>0</v>
      </c>
      <c r="AF133" s="62">
        <f>IF(AND(SUM(U$9:U327)&gt;0,SUM(U$9:U327)&lt;1),1,0)</f>
        <v>0</v>
      </c>
    </row>
    <row r="134" spans="1:32" s="14" customFormat="1" x14ac:dyDescent="0.25">
      <c r="A134" s="13" t="str">
        <f t="shared" si="27"/>
        <v>0-126</v>
      </c>
      <c r="B134" s="11">
        <f t="shared" si="23"/>
        <v>126</v>
      </c>
      <c r="C134" s="52">
        <f t="shared" si="28"/>
        <v>0</v>
      </c>
      <c r="D134" s="53">
        <f t="shared" si="3"/>
        <v>0</v>
      </c>
      <c r="E134" s="63"/>
      <c r="F134" s="94" t="str">
        <f>IF(ISBLANK(E134),"",VLOOKUP($E134,'list for drop down box'!$A$4:$B$500,2,FALSE))</f>
        <v/>
      </c>
      <c r="G134" s="95" t="str">
        <f>IF(ISBLANK($E134),"",VLOOKUP($E134,'list for drop down box'!$A$4:$C$500,3,FALSE))</f>
        <v/>
      </c>
      <c r="H134" s="96" t="str">
        <f>IF(ISBLANK($E134),"",VLOOKUP($E134,'list for drop down box'!$A$3:$E$4449,4,FALSE))</f>
        <v/>
      </c>
      <c r="I134" s="97" t="str">
        <f>IF(ISBLANK($E134),"",VLOOKUP($E134,'list for drop down box'!$A$3:$E$4449,5,FALSE))</f>
        <v/>
      </c>
      <c r="J134" s="123" t="str">
        <f>IF(ISBLANK($E134),"",IF(ISBLANK($M134),"",IF($M134="Yes","",IFERROR(VLOOKUP($G$5&amp;$E134,'list for drop down box'!$AC:$AH,4,FALSE),""))))</f>
        <v/>
      </c>
      <c r="K134" s="123" t="str">
        <f>IF(ISBLANK($E134),"",IF(ISBLANK($M134),"",IF($M134="Yes","",IFERROR(VLOOKUP($G$5&amp;$E134,'list for drop down box'!$AC:$AH,6,FALSE),""))))</f>
        <v/>
      </c>
      <c r="L134" s="123" t="str">
        <f>IF(ISBLANK($E134),"",IF(ISBLANK($M134),"",IF($M134="Yes","",IFERROR(VLOOKUP($G$5&amp;$E134,'list for drop down box'!$AC:$AH,5,FALSE),""))))</f>
        <v/>
      </c>
      <c r="M134" s="68"/>
      <c r="N134" s="64"/>
      <c r="O134" s="65"/>
      <c r="P134" s="65"/>
      <c r="Q134" s="65"/>
      <c r="R134" s="66"/>
      <c r="S134" s="122" t="str">
        <f>IF(R134&lt;&gt;0,IF(R134="New Site","",VLOOKUP($G$5&amp;R134,'list for drop down box'!V:AA,5,FALSE)),"")</f>
        <v/>
      </c>
      <c r="T134" s="122" t="str">
        <f>IF(R134&lt;&gt;0,IF(R134="New Site","",VLOOKUP($G$5&amp;R134,'list for drop down box'!V:AA,6,FALSE)),"")</f>
        <v/>
      </c>
      <c r="U134" s="69"/>
      <c r="V134" s="69"/>
      <c r="W134" s="104"/>
      <c r="X134" s="104"/>
      <c r="Y134" s="121" t="str">
        <f t="shared" si="24"/>
        <v/>
      </c>
      <c r="Z134" s="121" t="str">
        <f t="shared" si="25"/>
        <v/>
      </c>
      <c r="AA134" s="93" t="str">
        <f t="shared" si="26"/>
        <v/>
      </c>
      <c r="AB134" s="67"/>
      <c r="AC134" s="32">
        <f t="shared" si="29"/>
        <v>0</v>
      </c>
      <c r="AD134" s="32">
        <f>IF(OR(S134="",T134=""),0,IF(COUNTIF('list for drop down box'!$R$4:$R$89,S134&amp;T134)=1,0,1))</f>
        <v>0</v>
      </c>
      <c r="AE134" s="32">
        <f t="shared" si="30"/>
        <v>0</v>
      </c>
      <c r="AF134" s="62">
        <f>IF(AND(SUM(U$9:U328)&gt;0,SUM(U$9:U328)&lt;1),1,0)</f>
        <v>0</v>
      </c>
    </row>
    <row r="135" spans="1:32" s="14" customFormat="1" x14ac:dyDescent="0.25">
      <c r="A135" s="13" t="str">
        <f t="shared" si="27"/>
        <v>0-127</v>
      </c>
      <c r="B135" s="11">
        <f t="shared" si="23"/>
        <v>127</v>
      </c>
      <c r="C135" s="52">
        <f t="shared" si="28"/>
        <v>0</v>
      </c>
      <c r="D135" s="53">
        <f t="shared" si="3"/>
        <v>0</v>
      </c>
      <c r="E135" s="63"/>
      <c r="F135" s="94" t="str">
        <f>IF(ISBLANK(E135),"",VLOOKUP($E135,'list for drop down box'!$A$4:$B$500,2,FALSE))</f>
        <v/>
      </c>
      <c r="G135" s="95" t="str">
        <f>IF(ISBLANK($E135),"",VLOOKUP($E135,'list for drop down box'!$A$4:$C$500,3,FALSE))</f>
        <v/>
      </c>
      <c r="H135" s="96" t="str">
        <f>IF(ISBLANK($E135),"",VLOOKUP($E135,'list for drop down box'!$A$3:$E$4449,4,FALSE))</f>
        <v/>
      </c>
      <c r="I135" s="97" t="str">
        <f>IF(ISBLANK($E135),"",VLOOKUP($E135,'list for drop down box'!$A$3:$E$4449,5,FALSE))</f>
        <v/>
      </c>
      <c r="J135" s="123" t="str">
        <f>IF(ISBLANK($E135),"",IF(ISBLANK($M135),"",IF($M135="Yes","",IFERROR(VLOOKUP($G$5&amp;$E135,'list for drop down box'!$AC:$AH,4,FALSE),""))))</f>
        <v/>
      </c>
      <c r="K135" s="123" t="str">
        <f>IF(ISBLANK($E135),"",IF(ISBLANK($M135),"",IF($M135="Yes","",IFERROR(VLOOKUP($G$5&amp;$E135,'list for drop down box'!$AC:$AH,6,FALSE),""))))</f>
        <v/>
      </c>
      <c r="L135" s="123" t="str">
        <f>IF(ISBLANK($E135),"",IF(ISBLANK($M135),"",IF($M135="Yes","",IFERROR(VLOOKUP($G$5&amp;$E135,'list for drop down box'!$AC:$AH,5,FALSE),""))))</f>
        <v/>
      </c>
      <c r="M135" s="68"/>
      <c r="N135" s="64"/>
      <c r="O135" s="65"/>
      <c r="P135" s="65"/>
      <c r="Q135" s="65"/>
      <c r="R135" s="66"/>
      <c r="S135" s="122" t="str">
        <f>IF(R135&lt;&gt;0,IF(R135="New Site","",VLOOKUP($G$5&amp;R135,'list for drop down box'!V:AA,5,FALSE)),"")</f>
        <v/>
      </c>
      <c r="T135" s="122" t="str">
        <f>IF(R135&lt;&gt;0,IF(R135="New Site","",VLOOKUP($G$5&amp;R135,'list for drop down box'!V:AA,6,FALSE)),"")</f>
        <v/>
      </c>
      <c r="U135" s="69"/>
      <c r="V135" s="69"/>
      <c r="W135" s="104"/>
      <c r="X135" s="104"/>
      <c r="Y135" s="121" t="str">
        <f t="shared" si="24"/>
        <v/>
      </c>
      <c r="Z135" s="121" t="str">
        <f t="shared" si="25"/>
        <v/>
      </c>
      <c r="AA135" s="93" t="str">
        <f t="shared" si="26"/>
        <v/>
      </c>
      <c r="AB135" s="67"/>
      <c r="AC135" s="32">
        <f t="shared" si="29"/>
        <v>0</v>
      </c>
      <c r="AD135" s="32">
        <f>IF(OR(S135="",T135=""),0,IF(COUNTIF('list for drop down box'!$R$4:$R$89,S135&amp;T135)=1,0,1))</f>
        <v>0</v>
      </c>
      <c r="AE135" s="32">
        <f t="shared" si="30"/>
        <v>0</v>
      </c>
      <c r="AF135" s="62">
        <f>IF(AND(SUM(U$9:U329)&gt;0,SUM(U$9:U329)&lt;1),1,0)</f>
        <v>0</v>
      </c>
    </row>
    <row r="136" spans="1:32" s="14" customFormat="1" x14ac:dyDescent="0.25">
      <c r="A136" s="13" t="str">
        <f t="shared" si="27"/>
        <v>0-128</v>
      </c>
      <c r="B136" s="11">
        <f t="shared" si="23"/>
        <v>128</v>
      </c>
      <c r="C136" s="52">
        <f t="shared" si="28"/>
        <v>0</v>
      </c>
      <c r="D136" s="53">
        <f t="shared" si="3"/>
        <v>0</v>
      </c>
      <c r="E136" s="63"/>
      <c r="F136" s="94" t="str">
        <f>IF(ISBLANK(E136),"",VLOOKUP($E136,'list for drop down box'!$A$4:$B$500,2,FALSE))</f>
        <v/>
      </c>
      <c r="G136" s="95" t="str">
        <f>IF(ISBLANK($E136),"",VLOOKUP($E136,'list for drop down box'!$A$4:$C$500,3,FALSE))</f>
        <v/>
      </c>
      <c r="H136" s="96" t="str">
        <f>IF(ISBLANK($E136),"",VLOOKUP($E136,'list for drop down box'!$A$3:$E$4449,4,FALSE))</f>
        <v/>
      </c>
      <c r="I136" s="97" t="str">
        <f>IF(ISBLANK($E136),"",VLOOKUP($E136,'list for drop down box'!$A$3:$E$4449,5,FALSE))</f>
        <v/>
      </c>
      <c r="J136" s="123" t="str">
        <f>IF(ISBLANK($E136),"",IF(ISBLANK($M136),"",IF($M136="Yes","",IFERROR(VLOOKUP($G$5&amp;$E136,'list for drop down box'!$AC:$AH,4,FALSE),""))))</f>
        <v/>
      </c>
      <c r="K136" s="123" t="str">
        <f>IF(ISBLANK($E136),"",IF(ISBLANK($M136),"",IF($M136="Yes","",IFERROR(VLOOKUP($G$5&amp;$E136,'list for drop down box'!$AC:$AH,6,FALSE),""))))</f>
        <v/>
      </c>
      <c r="L136" s="123" t="str">
        <f>IF(ISBLANK($E136),"",IF(ISBLANK($M136),"",IF($M136="Yes","",IFERROR(VLOOKUP($G$5&amp;$E136,'list for drop down box'!$AC:$AH,5,FALSE),""))))</f>
        <v/>
      </c>
      <c r="M136" s="68"/>
      <c r="N136" s="64"/>
      <c r="O136" s="65"/>
      <c r="P136" s="65"/>
      <c r="Q136" s="65"/>
      <c r="R136" s="66"/>
      <c r="S136" s="122" t="str">
        <f>IF(R136&lt;&gt;0,IF(R136="New Site","",VLOOKUP($G$5&amp;R136,'list for drop down box'!V:AA,5,FALSE)),"")</f>
        <v/>
      </c>
      <c r="T136" s="122" t="str">
        <f>IF(R136&lt;&gt;0,IF(R136="New Site","",VLOOKUP($G$5&amp;R136,'list for drop down box'!V:AA,6,FALSE)),"")</f>
        <v/>
      </c>
      <c r="U136" s="69"/>
      <c r="V136" s="69"/>
      <c r="W136" s="104"/>
      <c r="X136" s="104"/>
      <c r="Y136" s="121" t="str">
        <f t="shared" si="24"/>
        <v/>
      </c>
      <c r="Z136" s="121" t="str">
        <f t="shared" si="25"/>
        <v/>
      </c>
      <c r="AA136" s="93" t="str">
        <f t="shared" si="26"/>
        <v/>
      </c>
      <c r="AB136" s="67"/>
      <c r="AC136" s="32">
        <f t="shared" si="29"/>
        <v>0</v>
      </c>
      <c r="AD136" s="32">
        <f>IF(OR(S136="",T136=""),0,IF(COUNTIF('list for drop down box'!$R$4:$R$89,S136&amp;T136)=1,0,1))</f>
        <v>0</v>
      </c>
      <c r="AE136" s="32">
        <f t="shared" si="30"/>
        <v>0</v>
      </c>
      <c r="AF136" s="62">
        <f>IF(AND(SUM(U$9:U330)&gt;0,SUM(U$9:U330)&lt;1),1,0)</f>
        <v>0</v>
      </c>
    </row>
    <row r="137" spans="1:32" s="14" customFormat="1" x14ac:dyDescent="0.25">
      <c r="A137" s="13" t="str">
        <f t="shared" ref="A137:A168" si="31">D137&amp;"-"&amp;B137</f>
        <v>0-129</v>
      </c>
      <c r="B137" s="11">
        <f t="shared" si="23"/>
        <v>129</v>
      </c>
      <c r="C137" s="52">
        <f t="shared" ref="C137:C168" si="32">$V$3</f>
        <v>0</v>
      </c>
      <c r="D137" s="53">
        <f t="shared" si="3"/>
        <v>0</v>
      </c>
      <c r="E137" s="63"/>
      <c r="F137" s="94" t="str">
        <f>IF(ISBLANK(E137),"",VLOOKUP($E137,'list for drop down box'!$A$4:$B$500,2,FALSE))</f>
        <v/>
      </c>
      <c r="G137" s="95" t="str">
        <f>IF(ISBLANK($E137),"",VLOOKUP($E137,'list for drop down box'!$A$4:$C$500,3,FALSE))</f>
        <v/>
      </c>
      <c r="H137" s="96" t="str">
        <f>IF(ISBLANK($E137),"",VLOOKUP($E137,'list for drop down box'!$A$3:$E$4449,4,FALSE))</f>
        <v/>
      </c>
      <c r="I137" s="97" t="str">
        <f>IF(ISBLANK($E137),"",VLOOKUP($E137,'list for drop down box'!$A$3:$E$4449,5,FALSE))</f>
        <v/>
      </c>
      <c r="J137" s="123" t="str">
        <f>IF(ISBLANK($E137),"",IF(ISBLANK($M137),"",IF($M137="Yes","",IFERROR(VLOOKUP($G$5&amp;$E137,'list for drop down box'!$AC:$AH,4,FALSE),""))))</f>
        <v/>
      </c>
      <c r="K137" s="123" t="str">
        <f>IF(ISBLANK($E137),"",IF(ISBLANK($M137),"",IF($M137="Yes","",IFERROR(VLOOKUP($G$5&amp;$E137,'list for drop down box'!$AC:$AH,6,FALSE),""))))</f>
        <v/>
      </c>
      <c r="L137" s="123" t="str">
        <f>IF(ISBLANK($E137),"",IF(ISBLANK($M137),"",IF($M137="Yes","",IFERROR(VLOOKUP($G$5&amp;$E137,'list for drop down box'!$AC:$AH,5,FALSE),""))))</f>
        <v/>
      </c>
      <c r="M137" s="68"/>
      <c r="N137" s="64"/>
      <c r="O137" s="65"/>
      <c r="P137" s="65"/>
      <c r="Q137" s="65"/>
      <c r="R137" s="66"/>
      <c r="S137" s="122" t="str">
        <f>IF(R137&lt;&gt;0,IF(R137="New Site","",VLOOKUP($G$5&amp;R137,'list for drop down box'!V:AA,5,FALSE)),"")</f>
        <v/>
      </c>
      <c r="T137" s="122" t="str">
        <f>IF(R137&lt;&gt;0,IF(R137="New Site","",VLOOKUP($G$5&amp;R137,'list for drop down box'!V:AA,6,FALSE)),"")</f>
        <v/>
      </c>
      <c r="U137" s="69"/>
      <c r="V137" s="69"/>
      <c r="W137" s="104"/>
      <c r="X137" s="104"/>
      <c r="Y137" s="121" t="str">
        <f t="shared" si="24"/>
        <v/>
      </c>
      <c r="Z137" s="121" t="str">
        <f t="shared" si="25"/>
        <v/>
      </c>
      <c r="AA137" s="93" t="str">
        <f t="shared" si="26"/>
        <v/>
      </c>
      <c r="AB137" s="67"/>
      <c r="AC137" s="32">
        <f t="shared" ref="AC137:AC168" si="33">IF(OR(R137="New Site",ISBLANK(R137)),0,IF(S137=VLOOKUP($G$5&amp;$R137,TLA_Lookup,5,FALSE),0,1))</f>
        <v>0</v>
      </c>
      <c r="AD137" s="32">
        <f>IF(OR(S137="",T137=""),0,IF(COUNTIF('list for drop down box'!$R$4:$R$89,S137&amp;T137)=1,0,1))</f>
        <v>0</v>
      </c>
      <c r="AE137" s="32">
        <f t="shared" ref="AE137:AE168" si="34">IF(ISERR(AVERAGEIFS($W$9:$W$202,$E$9:$E$202,E137)),0,IF(AVERAGEIFS($W$9:$W$202,$E$9:$E$202,E137)&lt;&gt;W137,1,0))</f>
        <v>0</v>
      </c>
      <c r="AF137" s="62">
        <f>IF(AND(SUM(U$9:U331)&gt;0,SUM(U$9:U331)&lt;1),1,0)</f>
        <v>0</v>
      </c>
    </row>
    <row r="138" spans="1:32" s="14" customFormat="1" x14ac:dyDescent="0.25">
      <c r="A138" s="13" t="str">
        <f t="shared" si="31"/>
        <v>0-130</v>
      </c>
      <c r="B138" s="11">
        <f t="shared" ref="B138:B201" si="35">ROW()-ROW($B$8)</f>
        <v>130</v>
      </c>
      <c r="C138" s="52">
        <f t="shared" si="32"/>
        <v>0</v>
      </c>
      <c r="D138" s="53">
        <f t="shared" si="3"/>
        <v>0</v>
      </c>
      <c r="E138" s="63"/>
      <c r="F138" s="94" t="str">
        <f>IF(ISBLANK(E138),"",VLOOKUP($E138,'list for drop down box'!$A$4:$B$500,2,FALSE))</f>
        <v/>
      </c>
      <c r="G138" s="95" t="str">
        <f>IF(ISBLANK($E138),"",VLOOKUP($E138,'list for drop down box'!$A$4:$C$500,3,FALSE))</f>
        <v/>
      </c>
      <c r="H138" s="96" t="str">
        <f>IF(ISBLANK($E138),"",VLOOKUP($E138,'list for drop down box'!$A$3:$E$4449,4,FALSE))</f>
        <v/>
      </c>
      <c r="I138" s="97" t="str">
        <f>IF(ISBLANK($E138),"",VLOOKUP($E138,'list for drop down box'!$A$3:$E$4449,5,FALSE))</f>
        <v/>
      </c>
      <c r="J138" s="123" t="str">
        <f>IF(ISBLANK($E138),"",IF(ISBLANK($M138),"",IF($M138="Yes","",IFERROR(VLOOKUP($G$5&amp;$E138,'list for drop down box'!$AC:$AH,4,FALSE),""))))</f>
        <v/>
      </c>
      <c r="K138" s="123" t="str">
        <f>IF(ISBLANK($E138),"",IF(ISBLANK($M138),"",IF($M138="Yes","",IFERROR(VLOOKUP($G$5&amp;$E138,'list for drop down box'!$AC:$AH,6,FALSE),""))))</f>
        <v/>
      </c>
      <c r="L138" s="123" t="str">
        <f>IF(ISBLANK($E138),"",IF(ISBLANK($M138),"",IF($M138="Yes","",IFERROR(VLOOKUP($G$5&amp;$E138,'list for drop down box'!$AC:$AH,5,FALSE),""))))</f>
        <v/>
      </c>
      <c r="M138" s="68"/>
      <c r="N138" s="64"/>
      <c r="O138" s="65"/>
      <c r="P138" s="65"/>
      <c r="Q138" s="65"/>
      <c r="R138" s="66"/>
      <c r="S138" s="122" t="str">
        <f>IF(R138&lt;&gt;0,IF(R138="New Site","",VLOOKUP($G$5&amp;R138,'list for drop down box'!V:AA,5,FALSE)),"")</f>
        <v/>
      </c>
      <c r="T138" s="122" t="str">
        <f>IF(R138&lt;&gt;0,IF(R138="New Site","",VLOOKUP($G$5&amp;R138,'list for drop down box'!V:AA,6,FALSE)),"")</f>
        <v/>
      </c>
      <c r="U138" s="69"/>
      <c r="V138" s="69"/>
      <c r="W138" s="104"/>
      <c r="X138" s="104"/>
      <c r="Y138" s="121" t="str">
        <f t="shared" ref="Y138:Y201" si="36">IFERROR(X138/H138,"")</f>
        <v/>
      </c>
      <c r="Z138" s="121" t="str">
        <f t="shared" ref="Z138:Z201" si="37">IFERROR(W138+Y138,"")</f>
        <v/>
      </c>
      <c r="AA138" s="93" t="str">
        <f t="shared" ref="AA138:AA201" si="38">IF(AC138=1,AC$7,"")&amp;IF(AD138=1,CHAR(10)&amp;AD$7,"")&amp;IF(AE138=1,CHAR(10)&amp;AE$7,"")&amp;IF(AF138=1,CHAR(10)&amp;AF$7,"")</f>
        <v/>
      </c>
      <c r="AB138" s="67"/>
      <c r="AC138" s="32">
        <f t="shared" si="33"/>
        <v>0</v>
      </c>
      <c r="AD138" s="32">
        <f>IF(OR(S138="",T138=""),0,IF(COUNTIF('list for drop down box'!$R$4:$R$89,S138&amp;T138)=1,0,1))</f>
        <v>0</v>
      </c>
      <c r="AE138" s="32">
        <f t="shared" si="34"/>
        <v>0</v>
      </c>
      <c r="AF138" s="62">
        <f>IF(AND(SUM(U$9:U332)&gt;0,SUM(U$9:U332)&lt;1),1,0)</f>
        <v>0</v>
      </c>
    </row>
    <row r="139" spans="1:32" s="14" customFormat="1" x14ac:dyDescent="0.25">
      <c r="A139" s="13" t="str">
        <f t="shared" si="31"/>
        <v>0-131</v>
      </c>
      <c r="B139" s="11">
        <f t="shared" si="35"/>
        <v>131</v>
      </c>
      <c r="C139" s="52">
        <f t="shared" si="32"/>
        <v>0</v>
      </c>
      <c r="D139" s="53">
        <f t="shared" si="3"/>
        <v>0</v>
      </c>
      <c r="E139" s="63"/>
      <c r="F139" s="94" t="str">
        <f>IF(ISBLANK(E139),"",VLOOKUP($E139,'list for drop down box'!$A$4:$B$500,2,FALSE))</f>
        <v/>
      </c>
      <c r="G139" s="95" t="str">
        <f>IF(ISBLANK($E139),"",VLOOKUP($E139,'list for drop down box'!$A$4:$C$500,3,FALSE))</f>
        <v/>
      </c>
      <c r="H139" s="96" t="str">
        <f>IF(ISBLANK($E139),"",VLOOKUP($E139,'list for drop down box'!$A$3:$E$4449,4,FALSE))</f>
        <v/>
      </c>
      <c r="I139" s="97" t="str">
        <f>IF(ISBLANK($E139),"",VLOOKUP($E139,'list for drop down box'!$A$3:$E$4449,5,FALSE))</f>
        <v/>
      </c>
      <c r="J139" s="123" t="str">
        <f>IF(ISBLANK($E139),"",IF(ISBLANK($M139),"",IF($M139="Yes","",IFERROR(VLOOKUP($G$5&amp;$E139,'list for drop down box'!$AC:$AH,4,FALSE),""))))</f>
        <v/>
      </c>
      <c r="K139" s="123" t="str">
        <f>IF(ISBLANK($E139),"",IF(ISBLANK($M139),"",IF($M139="Yes","",IFERROR(VLOOKUP($G$5&amp;$E139,'list for drop down box'!$AC:$AH,6,FALSE),""))))</f>
        <v/>
      </c>
      <c r="L139" s="123" t="str">
        <f>IF(ISBLANK($E139),"",IF(ISBLANK($M139),"",IF($M139="Yes","",IFERROR(VLOOKUP($G$5&amp;$E139,'list for drop down box'!$AC:$AH,5,FALSE),""))))</f>
        <v/>
      </c>
      <c r="M139" s="68"/>
      <c r="N139" s="64"/>
      <c r="O139" s="65"/>
      <c r="P139" s="65"/>
      <c r="Q139" s="65"/>
      <c r="R139" s="66"/>
      <c r="S139" s="122" t="str">
        <f>IF(R139&lt;&gt;0,IF(R139="New Site","",VLOOKUP($G$5&amp;R139,'list for drop down box'!V:AA,5,FALSE)),"")</f>
        <v/>
      </c>
      <c r="T139" s="122" t="str">
        <f>IF(R139&lt;&gt;0,IF(R139="New Site","",VLOOKUP($G$5&amp;R139,'list for drop down box'!V:AA,6,FALSE)),"")</f>
        <v/>
      </c>
      <c r="U139" s="69"/>
      <c r="V139" s="69"/>
      <c r="W139" s="104"/>
      <c r="X139" s="104"/>
      <c r="Y139" s="121" t="str">
        <f t="shared" si="36"/>
        <v/>
      </c>
      <c r="Z139" s="121" t="str">
        <f t="shared" si="37"/>
        <v/>
      </c>
      <c r="AA139" s="93" t="str">
        <f t="shared" si="38"/>
        <v/>
      </c>
      <c r="AB139" s="67"/>
      <c r="AC139" s="32">
        <f t="shared" si="33"/>
        <v>0</v>
      </c>
      <c r="AD139" s="32">
        <f>IF(OR(S139="",T139=""),0,IF(COUNTIF('list for drop down box'!$R$4:$R$89,S139&amp;T139)=1,0,1))</f>
        <v>0</v>
      </c>
      <c r="AE139" s="32">
        <f t="shared" si="34"/>
        <v>0</v>
      </c>
      <c r="AF139" s="62">
        <f>IF(AND(SUM(U$9:U333)&gt;0,SUM(U$9:U333)&lt;1),1,0)</f>
        <v>0</v>
      </c>
    </row>
    <row r="140" spans="1:32" s="14" customFormat="1" x14ac:dyDescent="0.25">
      <c r="A140" s="13" t="str">
        <f t="shared" si="31"/>
        <v>0-132</v>
      </c>
      <c r="B140" s="11">
        <f t="shared" si="35"/>
        <v>132</v>
      </c>
      <c r="C140" s="52">
        <f t="shared" si="32"/>
        <v>0</v>
      </c>
      <c r="D140" s="53">
        <f t="shared" si="3"/>
        <v>0</v>
      </c>
      <c r="E140" s="63"/>
      <c r="F140" s="94" t="str">
        <f>IF(ISBLANK(E140),"",VLOOKUP($E140,'list for drop down box'!$A$4:$B$500,2,FALSE))</f>
        <v/>
      </c>
      <c r="G140" s="95" t="str">
        <f>IF(ISBLANK($E140),"",VLOOKUP($E140,'list for drop down box'!$A$4:$C$500,3,FALSE))</f>
        <v/>
      </c>
      <c r="H140" s="96" t="str">
        <f>IF(ISBLANK($E140),"",VLOOKUP($E140,'list for drop down box'!$A$3:$E$4449,4,FALSE))</f>
        <v/>
      </c>
      <c r="I140" s="97" t="str">
        <f>IF(ISBLANK($E140),"",VLOOKUP($E140,'list for drop down box'!$A$3:$E$4449,5,FALSE))</f>
        <v/>
      </c>
      <c r="J140" s="123" t="str">
        <f>IF(ISBLANK($E140),"",IF(ISBLANK($M140),"",IF($M140="Yes","",IFERROR(VLOOKUP($G$5&amp;$E140,'list for drop down box'!$AC:$AH,4,FALSE),""))))</f>
        <v/>
      </c>
      <c r="K140" s="123" t="str">
        <f>IF(ISBLANK($E140),"",IF(ISBLANK($M140),"",IF($M140="Yes","",IFERROR(VLOOKUP($G$5&amp;$E140,'list for drop down box'!$AC:$AH,6,FALSE),""))))</f>
        <v/>
      </c>
      <c r="L140" s="123" t="str">
        <f>IF(ISBLANK($E140),"",IF(ISBLANK($M140),"",IF($M140="Yes","",IFERROR(VLOOKUP($G$5&amp;$E140,'list for drop down box'!$AC:$AH,5,FALSE),""))))</f>
        <v/>
      </c>
      <c r="M140" s="68"/>
      <c r="N140" s="64"/>
      <c r="O140" s="65"/>
      <c r="P140" s="65"/>
      <c r="Q140" s="65"/>
      <c r="R140" s="66"/>
      <c r="S140" s="122" t="str">
        <f>IF(R140&lt;&gt;0,IF(R140="New Site","",VLOOKUP($G$5&amp;R140,'list for drop down box'!V:AA,5,FALSE)),"")</f>
        <v/>
      </c>
      <c r="T140" s="122" t="str">
        <f>IF(R140&lt;&gt;0,IF(R140="New Site","",VLOOKUP($G$5&amp;R140,'list for drop down box'!V:AA,6,FALSE)),"")</f>
        <v/>
      </c>
      <c r="U140" s="69"/>
      <c r="V140" s="69"/>
      <c r="W140" s="104"/>
      <c r="X140" s="104"/>
      <c r="Y140" s="121" t="str">
        <f t="shared" si="36"/>
        <v/>
      </c>
      <c r="Z140" s="121" t="str">
        <f t="shared" si="37"/>
        <v/>
      </c>
      <c r="AA140" s="93" t="str">
        <f t="shared" si="38"/>
        <v/>
      </c>
      <c r="AB140" s="67"/>
      <c r="AC140" s="32">
        <f t="shared" si="33"/>
        <v>0</v>
      </c>
      <c r="AD140" s="32">
        <f>IF(OR(S140="",T140=""),0,IF(COUNTIF('list for drop down box'!$R$4:$R$89,S140&amp;T140)=1,0,1))</f>
        <v>0</v>
      </c>
      <c r="AE140" s="32">
        <f t="shared" si="34"/>
        <v>0</v>
      </c>
      <c r="AF140" s="62">
        <f>IF(AND(SUM(U$9:U334)&gt;0,SUM(U$9:U334)&lt;1),1,0)</f>
        <v>0</v>
      </c>
    </row>
    <row r="141" spans="1:32" s="14" customFormat="1" x14ac:dyDescent="0.25">
      <c r="A141" s="13" t="str">
        <f t="shared" si="31"/>
        <v>0-133</v>
      </c>
      <c r="B141" s="11">
        <f t="shared" si="35"/>
        <v>133</v>
      </c>
      <c r="C141" s="52">
        <f t="shared" si="32"/>
        <v>0</v>
      </c>
      <c r="D141" s="53">
        <f t="shared" si="3"/>
        <v>0</v>
      </c>
      <c r="E141" s="63"/>
      <c r="F141" s="94" t="str">
        <f>IF(ISBLANK(E141),"",VLOOKUP($E141,'list for drop down box'!$A$4:$B$500,2,FALSE))</f>
        <v/>
      </c>
      <c r="G141" s="95" t="str">
        <f>IF(ISBLANK($E141),"",VLOOKUP($E141,'list for drop down box'!$A$4:$C$500,3,FALSE))</f>
        <v/>
      </c>
      <c r="H141" s="96" t="str">
        <f>IF(ISBLANK($E141),"",VLOOKUP($E141,'list for drop down box'!$A$3:$E$4449,4,FALSE))</f>
        <v/>
      </c>
      <c r="I141" s="97" t="str">
        <f>IF(ISBLANK($E141),"",VLOOKUP($E141,'list for drop down box'!$A$3:$E$4449,5,FALSE))</f>
        <v/>
      </c>
      <c r="J141" s="123" t="str">
        <f>IF(ISBLANK($E141),"",IF(ISBLANK($M141),"",IF($M141="Yes","",IFERROR(VLOOKUP($G$5&amp;$E141,'list for drop down box'!$AC:$AH,4,FALSE),""))))</f>
        <v/>
      </c>
      <c r="K141" s="123" t="str">
        <f>IF(ISBLANK($E141),"",IF(ISBLANK($M141),"",IF($M141="Yes","",IFERROR(VLOOKUP($G$5&amp;$E141,'list for drop down box'!$AC:$AH,6,FALSE),""))))</f>
        <v/>
      </c>
      <c r="L141" s="123" t="str">
        <f>IF(ISBLANK($E141),"",IF(ISBLANK($M141),"",IF($M141="Yes","",IFERROR(VLOOKUP($G$5&amp;$E141,'list for drop down box'!$AC:$AH,5,FALSE),""))))</f>
        <v/>
      </c>
      <c r="M141" s="68"/>
      <c r="N141" s="64"/>
      <c r="O141" s="65"/>
      <c r="P141" s="65"/>
      <c r="Q141" s="65"/>
      <c r="R141" s="66"/>
      <c r="S141" s="122" t="str">
        <f>IF(R141&lt;&gt;0,IF(R141="New Site","",VLOOKUP($G$5&amp;R141,'list for drop down box'!V:AA,5,FALSE)),"")</f>
        <v/>
      </c>
      <c r="T141" s="122" t="str">
        <f>IF(R141&lt;&gt;0,IF(R141="New Site","",VLOOKUP($G$5&amp;R141,'list for drop down box'!V:AA,6,FALSE)),"")</f>
        <v/>
      </c>
      <c r="U141" s="69"/>
      <c r="V141" s="69"/>
      <c r="W141" s="104"/>
      <c r="X141" s="104"/>
      <c r="Y141" s="121" t="str">
        <f t="shared" si="36"/>
        <v/>
      </c>
      <c r="Z141" s="121" t="str">
        <f t="shared" si="37"/>
        <v/>
      </c>
      <c r="AA141" s="93" t="str">
        <f t="shared" si="38"/>
        <v/>
      </c>
      <c r="AB141" s="67"/>
      <c r="AC141" s="32">
        <f t="shared" si="33"/>
        <v>0</v>
      </c>
      <c r="AD141" s="32">
        <f>IF(OR(S141="",T141=""),0,IF(COUNTIF('list for drop down box'!$R$4:$R$89,S141&amp;T141)=1,0,1))</f>
        <v>0</v>
      </c>
      <c r="AE141" s="32">
        <f t="shared" si="34"/>
        <v>0</v>
      </c>
      <c r="AF141" s="62">
        <f>IF(AND(SUM(U$9:U335)&gt;0,SUM(U$9:U335)&lt;1),1,0)</f>
        <v>0</v>
      </c>
    </row>
    <row r="142" spans="1:32" s="14" customFormat="1" x14ac:dyDescent="0.25">
      <c r="A142" s="13" t="str">
        <f t="shared" si="31"/>
        <v>0-134</v>
      </c>
      <c r="B142" s="11">
        <f t="shared" si="35"/>
        <v>134</v>
      </c>
      <c r="C142" s="52">
        <f t="shared" si="32"/>
        <v>0</v>
      </c>
      <c r="D142" s="53">
        <f t="shared" si="3"/>
        <v>0</v>
      </c>
      <c r="E142" s="63"/>
      <c r="F142" s="94" t="str">
        <f>IF(ISBLANK(E142),"",VLOOKUP($E142,'list for drop down box'!$A$4:$B$500,2,FALSE))</f>
        <v/>
      </c>
      <c r="G142" s="95" t="str">
        <f>IF(ISBLANK($E142),"",VLOOKUP($E142,'list for drop down box'!$A$4:$C$500,3,FALSE))</f>
        <v/>
      </c>
      <c r="H142" s="96" t="str">
        <f>IF(ISBLANK($E142),"",VLOOKUP($E142,'list for drop down box'!$A$3:$E$4449,4,FALSE))</f>
        <v/>
      </c>
      <c r="I142" s="97" t="str">
        <f>IF(ISBLANK($E142),"",VLOOKUP($E142,'list for drop down box'!$A$3:$E$4449,5,FALSE))</f>
        <v/>
      </c>
      <c r="J142" s="123" t="str">
        <f>IF(ISBLANK($E142),"",IF(ISBLANK($M142),"",IF($M142="Yes","",IFERROR(VLOOKUP($G$5&amp;$E142,'list for drop down box'!$AC:$AH,4,FALSE),""))))</f>
        <v/>
      </c>
      <c r="K142" s="123" t="str">
        <f>IF(ISBLANK($E142),"",IF(ISBLANK($M142),"",IF($M142="Yes","",IFERROR(VLOOKUP($G$5&amp;$E142,'list for drop down box'!$AC:$AH,6,FALSE),""))))</f>
        <v/>
      </c>
      <c r="L142" s="123" t="str">
        <f>IF(ISBLANK($E142),"",IF(ISBLANK($M142),"",IF($M142="Yes","",IFERROR(VLOOKUP($G$5&amp;$E142,'list for drop down box'!$AC:$AH,5,FALSE),""))))</f>
        <v/>
      </c>
      <c r="M142" s="68"/>
      <c r="N142" s="64"/>
      <c r="O142" s="65"/>
      <c r="P142" s="65"/>
      <c r="Q142" s="65"/>
      <c r="R142" s="66"/>
      <c r="S142" s="122" t="str">
        <f>IF(R142&lt;&gt;0,IF(R142="New Site","",VLOOKUP($G$5&amp;R142,'list for drop down box'!V:AA,5,FALSE)),"")</f>
        <v/>
      </c>
      <c r="T142" s="122" t="str">
        <f>IF(R142&lt;&gt;0,IF(R142="New Site","",VLOOKUP($G$5&amp;R142,'list for drop down box'!V:AA,6,FALSE)),"")</f>
        <v/>
      </c>
      <c r="U142" s="69"/>
      <c r="V142" s="69"/>
      <c r="W142" s="104"/>
      <c r="X142" s="104"/>
      <c r="Y142" s="121" t="str">
        <f t="shared" si="36"/>
        <v/>
      </c>
      <c r="Z142" s="121" t="str">
        <f t="shared" si="37"/>
        <v/>
      </c>
      <c r="AA142" s="93" t="str">
        <f t="shared" si="38"/>
        <v/>
      </c>
      <c r="AB142" s="67"/>
      <c r="AC142" s="32">
        <f t="shared" si="33"/>
        <v>0</v>
      </c>
      <c r="AD142" s="32">
        <f>IF(OR(S142="",T142=""),0,IF(COUNTIF('list for drop down box'!$R$4:$R$89,S142&amp;T142)=1,0,1))</f>
        <v>0</v>
      </c>
      <c r="AE142" s="32">
        <f t="shared" si="34"/>
        <v>0</v>
      </c>
      <c r="AF142" s="62">
        <f>IF(AND(SUM(U$9:U336)&gt;0,SUM(U$9:U336)&lt;1),1,0)</f>
        <v>0</v>
      </c>
    </row>
    <row r="143" spans="1:32" s="14" customFormat="1" x14ac:dyDescent="0.25">
      <c r="A143" s="13" t="str">
        <f t="shared" si="31"/>
        <v>0-135</v>
      </c>
      <c r="B143" s="11">
        <f t="shared" si="35"/>
        <v>135</v>
      </c>
      <c r="C143" s="52">
        <f t="shared" si="32"/>
        <v>0</v>
      </c>
      <c r="D143" s="53">
        <f t="shared" si="3"/>
        <v>0</v>
      </c>
      <c r="E143" s="63"/>
      <c r="F143" s="94" t="str">
        <f>IF(ISBLANK(E143),"",VLOOKUP($E143,'list for drop down box'!$A$4:$B$500,2,FALSE))</f>
        <v/>
      </c>
      <c r="G143" s="95" t="str">
        <f>IF(ISBLANK($E143),"",VLOOKUP($E143,'list for drop down box'!$A$4:$C$500,3,FALSE))</f>
        <v/>
      </c>
      <c r="H143" s="96" t="str">
        <f>IF(ISBLANK($E143),"",VLOOKUP($E143,'list for drop down box'!$A$3:$E$4449,4,FALSE))</f>
        <v/>
      </c>
      <c r="I143" s="97" t="str">
        <f>IF(ISBLANK($E143),"",VLOOKUP($E143,'list for drop down box'!$A$3:$E$4449,5,FALSE))</f>
        <v/>
      </c>
      <c r="J143" s="123" t="str">
        <f>IF(ISBLANK($E143),"",IF(ISBLANK($M143),"",IF($M143="Yes","",IFERROR(VLOOKUP($G$5&amp;$E143,'list for drop down box'!$AC:$AH,4,FALSE),""))))</f>
        <v/>
      </c>
      <c r="K143" s="123" t="str">
        <f>IF(ISBLANK($E143),"",IF(ISBLANK($M143),"",IF($M143="Yes","",IFERROR(VLOOKUP($G$5&amp;$E143,'list for drop down box'!$AC:$AH,6,FALSE),""))))</f>
        <v/>
      </c>
      <c r="L143" s="123" t="str">
        <f>IF(ISBLANK($E143),"",IF(ISBLANK($M143),"",IF($M143="Yes","",IFERROR(VLOOKUP($G$5&amp;$E143,'list for drop down box'!$AC:$AH,5,FALSE),""))))</f>
        <v/>
      </c>
      <c r="M143" s="68"/>
      <c r="N143" s="64"/>
      <c r="O143" s="65"/>
      <c r="P143" s="65"/>
      <c r="Q143" s="65"/>
      <c r="R143" s="66"/>
      <c r="S143" s="122" t="str">
        <f>IF(R143&lt;&gt;0,IF(R143="New Site","",VLOOKUP($G$5&amp;R143,'list for drop down box'!V:AA,5,FALSE)),"")</f>
        <v/>
      </c>
      <c r="T143" s="122" t="str">
        <f>IF(R143&lt;&gt;0,IF(R143="New Site","",VLOOKUP($G$5&amp;R143,'list for drop down box'!V:AA,6,FALSE)),"")</f>
        <v/>
      </c>
      <c r="U143" s="69"/>
      <c r="V143" s="69"/>
      <c r="W143" s="104"/>
      <c r="X143" s="104"/>
      <c r="Y143" s="121" t="str">
        <f t="shared" si="36"/>
        <v/>
      </c>
      <c r="Z143" s="121" t="str">
        <f t="shared" si="37"/>
        <v/>
      </c>
      <c r="AA143" s="93" t="str">
        <f t="shared" si="38"/>
        <v/>
      </c>
      <c r="AB143" s="67"/>
      <c r="AC143" s="32">
        <f t="shared" si="33"/>
        <v>0</v>
      </c>
      <c r="AD143" s="32">
        <f>IF(OR(S143="",T143=""),0,IF(COUNTIF('list for drop down box'!$R$4:$R$89,S143&amp;T143)=1,0,1))</f>
        <v>0</v>
      </c>
      <c r="AE143" s="32">
        <f t="shared" si="34"/>
        <v>0</v>
      </c>
      <c r="AF143" s="62">
        <f>IF(AND(SUM(U$9:U337)&gt;0,SUM(U$9:U337)&lt;1),1,0)</f>
        <v>0</v>
      </c>
    </row>
    <row r="144" spans="1:32" s="14" customFormat="1" x14ac:dyDescent="0.25">
      <c r="A144" s="13" t="str">
        <f t="shared" si="31"/>
        <v>0-136</v>
      </c>
      <c r="B144" s="11">
        <f t="shared" si="35"/>
        <v>136</v>
      </c>
      <c r="C144" s="52">
        <f t="shared" si="32"/>
        <v>0</v>
      </c>
      <c r="D144" s="53">
        <f t="shared" si="3"/>
        <v>0</v>
      </c>
      <c r="E144" s="63"/>
      <c r="F144" s="94" t="str">
        <f>IF(ISBLANK(E144),"",VLOOKUP($E144,'list for drop down box'!$A$4:$B$500,2,FALSE))</f>
        <v/>
      </c>
      <c r="G144" s="95" t="str">
        <f>IF(ISBLANK($E144),"",VLOOKUP($E144,'list for drop down box'!$A$4:$C$500,3,FALSE))</f>
        <v/>
      </c>
      <c r="H144" s="96" t="str">
        <f>IF(ISBLANK($E144),"",VLOOKUP($E144,'list for drop down box'!$A$3:$E$4449,4,FALSE))</f>
        <v/>
      </c>
      <c r="I144" s="97" t="str">
        <f>IF(ISBLANK($E144),"",VLOOKUP($E144,'list for drop down box'!$A$3:$E$4449,5,FALSE))</f>
        <v/>
      </c>
      <c r="J144" s="123" t="str">
        <f>IF(ISBLANK($E144),"",IF(ISBLANK($M144),"",IF($M144="Yes","",IFERROR(VLOOKUP($G$5&amp;$E144,'list for drop down box'!$AC:$AH,4,FALSE),""))))</f>
        <v/>
      </c>
      <c r="K144" s="123" t="str">
        <f>IF(ISBLANK($E144),"",IF(ISBLANK($M144),"",IF($M144="Yes","",IFERROR(VLOOKUP($G$5&amp;$E144,'list for drop down box'!$AC:$AH,6,FALSE),""))))</f>
        <v/>
      </c>
      <c r="L144" s="123" t="str">
        <f>IF(ISBLANK($E144),"",IF(ISBLANK($M144),"",IF($M144="Yes","",IFERROR(VLOOKUP($G$5&amp;$E144,'list for drop down box'!$AC:$AH,5,FALSE),""))))</f>
        <v/>
      </c>
      <c r="M144" s="68"/>
      <c r="N144" s="64"/>
      <c r="O144" s="65"/>
      <c r="P144" s="65"/>
      <c r="Q144" s="65"/>
      <c r="R144" s="66"/>
      <c r="S144" s="122" t="str">
        <f>IF(R144&lt;&gt;0,IF(R144="New Site","",VLOOKUP($G$5&amp;R144,'list for drop down box'!V:AA,5,FALSE)),"")</f>
        <v/>
      </c>
      <c r="T144" s="122" t="str">
        <f>IF(R144&lt;&gt;0,IF(R144="New Site","",VLOOKUP($G$5&amp;R144,'list for drop down box'!V:AA,6,FALSE)),"")</f>
        <v/>
      </c>
      <c r="U144" s="69"/>
      <c r="V144" s="69"/>
      <c r="W144" s="104"/>
      <c r="X144" s="104"/>
      <c r="Y144" s="121" t="str">
        <f t="shared" si="36"/>
        <v/>
      </c>
      <c r="Z144" s="121" t="str">
        <f t="shared" si="37"/>
        <v/>
      </c>
      <c r="AA144" s="93" t="str">
        <f t="shared" si="38"/>
        <v/>
      </c>
      <c r="AB144" s="67"/>
      <c r="AC144" s="32">
        <f t="shared" si="33"/>
        <v>0</v>
      </c>
      <c r="AD144" s="32">
        <f>IF(OR(S144="",T144=""),0,IF(COUNTIF('list for drop down box'!$R$4:$R$89,S144&amp;T144)=1,0,1))</f>
        <v>0</v>
      </c>
      <c r="AE144" s="32">
        <f t="shared" si="34"/>
        <v>0</v>
      </c>
      <c r="AF144" s="62">
        <f>IF(AND(SUM(U$9:U338)&gt;0,SUM(U$9:U338)&lt;1),1,0)</f>
        <v>0</v>
      </c>
    </row>
    <row r="145" spans="1:32" s="14" customFormat="1" x14ac:dyDescent="0.25">
      <c r="A145" s="13" t="str">
        <f t="shared" si="31"/>
        <v>0-137</v>
      </c>
      <c r="B145" s="11">
        <f t="shared" si="35"/>
        <v>137</v>
      </c>
      <c r="C145" s="52">
        <f t="shared" si="32"/>
        <v>0</v>
      </c>
      <c r="D145" s="53">
        <f t="shared" si="3"/>
        <v>0</v>
      </c>
      <c r="E145" s="63"/>
      <c r="F145" s="94" t="str">
        <f>IF(ISBLANK(E145),"",VLOOKUP($E145,'list for drop down box'!$A$4:$B$500,2,FALSE))</f>
        <v/>
      </c>
      <c r="G145" s="95" t="str">
        <f>IF(ISBLANK($E145),"",VLOOKUP($E145,'list for drop down box'!$A$4:$C$500,3,FALSE))</f>
        <v/>
      </c>
      <c r="H145" s="96" t="str">
        <f>IF(ISBLANK($E145),"",VLOOKUP($E145,'list for drop down box'!$A$3:$E$4449,4,FALSE))</f>
        <v/>
      </c>
      <c r="I145" s="97" t="str">
        <f>IF(ISBLANK($E145),"",VLOOKUP($E145,'list for drop down box'!$A$3:$E$4449,5,FALSE))</f>
        <v/>
      </c>
      <c r="J145" s="123" t="str">
        <f>IF(ISBLANK($E145),"",IF(ISBLANK($M145),"",IF($M145="Yes","",IFERROR(VLOOKUP($G$5&amp;$E145,'list for drop down box'!$AC:$AH,4,FALSE),""))))</f>
        <v/>
      </c>
      <c r="K145" s="123" t="str">
        <f>IF(ISBLANK($E145),"",IF(ISBLANK($M145),"",IF($M145="Yes","",IFERROR(VLOOKUP($G$5&amp;$E145,'list for drop down box'!$AC:$AH,6,FALSE),""))))</f>
        <v/>
      </c>
      <c r="L145" s="123" t="str">
        <f>IF(ISBLANK($E145),"",IF(ISBLANK($M145),"",IF($M145="Yes","",IFERROR(VLOOKUP($G$5&amp;$E145,'list for drop down box'!$AC:$AH,5,FALSE),""))))</f>
        <v/>
      </c>
      <c r="M145" s="68"/>
      <c r="N145" s="64"/>
      <c r="O145" s="65"/>
      <c r="P145" s="65"/>
      <c r="Q145" s="65"/>
      <c r="R145" s="66"/>
      <c r="S145" s="122" t="str">
        <f>IF(R145&lt;&gt;0,IF(R145="New Site","",VLOOKUP($G$5&amp;R145,'list for drop down box'!V:AA,5,FALSE)),"")</f>
        <v/>
      </c>
      <c r="T145" s="122" t="str">
        <f>IF(R145&lt;&gt;0,IF(R145="New Site","",VLOOKUP($G$5&amp;R145,'list for drop down box'!V:AA,6,FALSE)),"")</f>
        <v/>
      </c>
      <c r="U145" s="69"/>
      <c r="V145" s="69"/>
      <c r="W145" s="104"/>
      <c r="X145" s="104"/>
      <c r="Y145" s="121" t="str">
        <f t="shared" si="36"/>
        <v/>
      </c>
      <c r="Z145" s="121" t="str">
        <f t="shared" si="37"/>
        <v/>
      </c>
      <c r="AA145" s="93" t="str">
        <f t="shared" si="38"/>
        <v/>
      </c>
      <c r="AB145" s="67"/>
      <c r="AC145" s="32">
        <f t="shared" si="33"/>
        <v>0</v>
      </c>
      <c r="AD145" s="32">
        <f>IF(OR(S145="",T145=""),0,IF(COUNTIF('list for drop down box'!$R$4:$R$89,S145&amp;T145)=1,0,1))</f>
        <v>0</v>
      </c>
      <c r="AE145" s="32">
        <f t="shared" si="34"/>
        <v>0</v>
      </c>
      <c r="AF145" s="62">
        <f>IF(AND(SUM(U$9:U339)&gt;0,SUM(U$9:U339)&lt;1),1,0)</f>
        <v>0</v>
      </c>
    </row>
    <row r="146" spans="1:32" s="14" customFormat="1" x14ac:dyDescent="0.25">
      <c r="A146" s="13" t="str">
        <f t="shared" si="31"/>
        <v>0-138</v>
      </c>
      <c r="B146" s="11">
        <f t="shared" si="35"/>
        <v>138</v>
      </c>
      <c r="C146" s="52">
        <f t="shared" si="32"/>
        <v>0</v>
      </c>
      <c r="D146" s="53">
        <f t="shared" si="3"/>
        <v>0</v>
      </c>
      <c r="E146" s="63"/>
      <c r="F146" s="94" t="str">
        <f>IF(ISBLANK(E146),"",VLOOKUP($E146,'list for drop down box'!$A$4:$B$500,2,FALSE))</f>
        <v/>
      </c>
      <c r="G146" s="95" t="str">
        <f>IF(ISBLANK($E146),"",VLOOKUP($E146,'list for drop down box'!$A$4:$C$500,3,FALSE))</f>
        <v/>
      </c>
      <c r="H146" s="96" t="str">
        <f>IF(ISBLANK($E146),"",VLOOKUP($E146,'list for drop down box'!$A$3:$E$4449,4,FALSE))</f>
        <v/>
      </c>
      <c r="I146" s="97" t="str">
        <f>IF(ISBLANK($E146),"",VLOOKUP($E146,'list for drop down box'!$A$3:$E$4449,5,FALSE))</f>
        <v/>
      </c>
      <c r="J146" s="123" t="str">
        <f>IF(ISBLANK($E146),"",IF(ISBLANK($M146),"",IF($M146="Yes","",IFERROR(VLOOKUP($G$5&amp;$E146,'list for drop down box'!$AC:$AH,4,FALSE),""))))</f>
        <v/>
      </c>
      <c r="K146" s="123" t="str">
        <f>IF(ISBLANK($E146),"",IF(ISBLANK($M146),"",IF($M146="Yes","",IFERROR(VLOOKUP($G$5&amp;$E146,'list for drop down box'!$AC:$AH,6,FALSE),""))))</f>
        <v/>
      </c>
      <c r="L146" s="123" t="str">
        <f>IF(ISBLANK($E146),"",IF(ISBLANK($M146),"",IF($M146="Yes","",IFERROR(VLOOKUP($G$5&amp;$E146,'list for drop down box'!$AC:$AH,5,FALSE),""))))</f>
        <v/>
      </c>
      <c r="M146" s="68"/>
      <c r="N146" s="64"/>
      <c r="O146" s="65"/>
      <c r="P146" s="65"/>
      <c r="Q146" s="65"/>
      <c r="R146" s="66"/>
      <c r="S146" s="122" t="str">
        <f>IF(R146&lt;&gt;0,IF(R146="New Site","",VLOOKUP($G$5&amp;R146,'list for drop down box'!V:AA,5,FALSE)),"")</f>
        <v/>
      </c>
      <c r="T146" s="122" t="str">
        <f>IF(R146&lt;&gt;0,IF(R146="New Site","",VLOOKUP($G$5&amp;R146,'list for drop down box'!V:AA,6,FALSE)),"")</f>
        <v/>
      </c>
      <c r="U146" s="69"/>
      <c r="V146" s="69"/>
      <c r="W146" s="104"/>
      <c r="X146" s="104"/>
      <c r="Y146" s="121" t="str">
        <f t="shared" si="36"/>
        <v/>
      </c>
      <c r="Z146" s="121" t="str">
        <f t="shared" si="37"/>
        <v/>
      </c>
      <c r="AA146" s="93" t="str">
        <f t="shared" si="38"/>
        <v/>
      </c>
      <c r="AB146" s="67"/>
      <c r="AC146" s="32">
        <f t="shared" si="33"/>
        <v>0</v>
      </c>
      <c r="AD146" s="32">
        <f>IF(OR(S146="",T146=""),0,IF(COUNTIF('list for drop down box'!$R$4:$R$89,S146&amp;T146)=1,0,1))</f>
        <v>0</v>
      </c>
      <c r="AE146" s="32">
        <f t="shared" si="34"/>
        <v>0</v>
      </c>
      <c r="AF146" s="62">
        <f>IF(AND(SUM(U$9:U340)&gt;0,SUM(U$9:U340)&lt;1),1,0)</f>
        <v>0</v>
      </c>
    </row>
    <row r="147" spans="1:32" s="14" customFormat="1" x14ac:dyDescent="0.25">
      <c r="A147" s="13" t="str">
        <f t="shared" si="31"/>
        <v>0-139</v>
      </c>
      <c r="B147" s="11">
        <f t="shared" si="35"/>
        <v>139</v>
      </c>
      <c r="C147" s="52">
        <f t="shared" si="32"/>
        <v>0</v>
      </c>
      <c r="D147" s="53">
        <f t="shared" si="3"/>
        <v>0</v>
      </c>
      <c r="E147" s="63"/>
      <c r="F147" s="94" t="str">
        <f>IF(ISBLANK(E147),"",VLOOKUP($E147,'list for drop down box'!$A$4:$B$500,2,FALSE))</f>
        <v/>
      </c>
      <c r="G147" s="95" t="str">
        <f>IF(ISBLANK($E147),"",VLOOKUP($E147,'list for drop down box'!$A$4:$C$500,3,FALSE))</f>
        <v/>
      </c>
      <c r="H147" s="96" t="str">
        <f>IF(ISBLANK($E147),"",VLOOKUP($E147,'list for drop down box'!$A$3:$E$4449,4,FALSE))</f>
        <v/>
      </c>
      <c r="I147" s="97" t="str">
        <f>IF(ISBLANK($E147),"",VLOOKUP($E147,'list for drop down box'!$A$3:$E$4449,5,FALSE))</f>
        <v/>
      </c>
      <c r="J147" s="123" t="str">
        <f>IF(ISBLANK($E147),"",IF(ISBLANK($M147),"",IF($M147="Yes","",IFERROR(VLOOKUP($G$5&amp;$E147,'list for drop down box'!$AC:$AH,4,FALSE),""))))</f>
        <v/>
      </c>
      <c r="K147" s="123" t="str">
        <f>IF(ISBLANK($E147),"",IF(ISBLANK($M147),"",IF($M147="Yes","",IFERROR(VLOOKUP($G$5&amp;$E147,'list for drop down box'!$AC:$AH,6,FALSE),""))))</f>
        <v/>
      </c>
      <c r="L147" s="123" t="str">
        <f>IF(ISBLANK($E147),"",IF(ISBLANK($M147),"",IF($M147="Yes","",IFERROR(VLOOKUP($G$5&amp;$E147,'list for drop down box'!$AC:$AH,5,FALSE),""))))</f>
        <v/>
      </c>
      <c r="M147" s="68"/>
      <c r="N147" s="64"/>
      <c r="O147" s="65"/>
      <c r="P147" s="65"/>
      <c r="Q147" s="65"/>
      <c r="R147" s="66"/>
      <c r="S147" s="122" t="str">
        <f>IF(R147&lt;&gt;0,IF(R147="New Site","",VLOOKUP($G$5&amp;R147,'list for drop down box'!V:AA,5,FALSE)),"")</f>
        <v/>
      </c>
      <c r="T147" s="122" t="str">
        <f>IF(R147&lt;&gt;0,IF(R147="New Site","",VLOOKUP($G$5&amp;R147,'list for drop down box'!V:AA,6,FALSE)),"")</f>
        <v/>
      </c>
      <c r="U147" s="69"/>
      <c r="V147" s="69"/>
      <c r="W147" s="104"/>
      <c r="X147" s="104"/>
      <c r="Y147" s="121" t="str">
        <f t="shared" si="36"/>
        <v/>
      </c>
      <c r="Z147" s="121" t="str">
        <f t="shared" si="37"/>
        <v/>
      </c>
      <c r="AA147" s="93" t="str">
        <f t="shared" si="38"/>
        <v/>
      </c>
      <c r="AB147" s="67"/>
      <c r="AC147" s="32">
        <f t="shared" si="33"/>
        <v>0</v>
      </c>
      <c r="AD147" s="32">
        <f>IF(OR(S147="",T147=""),0,IF(COUNTIF('list for drop down box'!$R$4:$R$89,S147&amp;T147)=1,0,1))</f>
        <v>0</v>
      </c>
      <c r="AE147" s="32">
        <f t="shared" si="34"/>
        <v>0</v>
      </c>
      <c r="AF147" s="62">
        <f>IF(AND(SUM(U$9:U341)&gt;0,SUM(U$9:U341)&lt;1),1,0)</f>
        <v>0</v>
      </c>
    </row>
    <row r="148" spans="1:32" s="14" customFormat="1" x14ac:dyDescent="0.25">
      <c r="A148" s="13" t="str">
        <f t="shared" si="31"/>
        <v>0-140</v>
      </c>
      <c r="B148" s="11">
        <f t="shared" si="35"/>
        <v>140</v>
      </c>
      <c r="C148" s="52">
        <f t="shared" si="32"/>
        <v>0</v>
      </c>
      <c r="D148" s="53">
        <f t="shared" si="3"/>
        <v>0</v>
      </c>
      <c r="E148" s="63"/>
      <c r="F148" s="94" t="str">
        <f>IF(ISBLANK(E148),"",VLOOKUP($E148,'list for drop down box'!$A$4:$B$500,2,FALSE))</f>
        <v/>
      </c>
      <c r="G148" s="95" t="str">
        <f>IF(ISBLANK($E148),"",VLOOKUP($E148,'list for drop down box'!$A$4:$C$500,3,FALSE))</f>
        <v/>
      </c>
      <c r="H148" s="96" t="str">
        <f>IF(ISBLANK($E148),"",VLOOKUP($E148,'list for drop down box'!$A$3:$E$4449,4,FALSE))</f>
        <v/>
      </c>
      <c r="I148" s="97" t="str">
        <f>IF(ISBLANK($E148),"",VLOOKUP($E148,'list for drop down box'!$A$3:$E$4449,5,FALSE))</f>
        <v/>
      </c>
      <c r="J148" s="123" t="str">
        <f>IF(ISBLANK($E148),"",IF(ISBLANK($M148),"",IF($M148="Yes","",IFERROR(VLOOKUP($G$5&amp;$E148,'list for drop down box'!$AC:$AH,4,FALSE),""))))</f>
        <v/>
      </c>
      <c r="K148" s="123" t="str">
        <f>IF(ISBLANK($E148),"",IF(ISBLANK($M148),"",IF($M148="Yes","",IFERROR(VLOOKUP($G$5&amp;$E148,'list for drop down box'!$AC:$AH,6,FALSE),""))))</f>
        <v/>
      </c>
      <c r="L148" s="123" t="str">
        <f>IF(ISBLANK($E148),"",IF(ISBLANK($M148),"",IF($M148="Yes","",IFERROR(VLOOKUP($G$5&amp;$E148,'list for drop down box'!$AC:$AH,5,FALSE),""))))</f>
        <v/>
      </c>
      <c r="M148" s="68"/>
      <c r="N148" s="64"/>
      <c r="O148" s="65"/>
      <c r="P148" s="65"/>
      <c r="Q148" s="65"/>
      <c r="R148" s="66"/>
      <c r="S148" s="122" t="str">
        <f>IF(R148&lt;&gt;0,IF(R148="New Site","",VLOOKUP($G$5&amp;R148,'list for drop down box'!V:AA,5,FALSE)),"")</f>
        <v/>
      </c>
      <c r="T148" s="122" t="str">
        <f>IF(R148&lt;&gt;0,IF(R148="New Site","",VLOOKUP($G$5&amp;R148,'list for drop down box'!V:AA,6,FALSE)),"")</f>
        <v/>
      </c>
      <c r="U148" s="69"/>
      <c r="V148" s="69"/>
      <c r="W148" s="104"/>
      <c r="X148" s="104"/>
      <c r="Y148" s="121" t="str">
        <f t="shared" si="36"/>
        <v/>
      </c>
      <c r="Z148" s="121" t="str">
        <f t="shared" si="37"/>
        <v/>
      </c>
      <c r="AA148" s="93" t="str">
        <f t="shared" si="38"/>
        <v/>
      </c>
      <c r="AB148" s="67"/>
      <c r="AC148" s="32">
        <f t="shared" si="33"/>
        <v>0</v>
      </c>
      <c r="AD148" s="32">
        <f>IF(OR(S148="",T148=""),0,IF(COUNTIF('list for drop down box'!$R$4:$R$89,S148&amp;T148)=1,0,1))</f>
        <v>0</v>
      </c>
      <c r="AE148" s="32">
        <f t="shared" si="34"/>
        <v>0</v>
      </c>
      <c r="AF148" s="62">
        <f>IF(AND(SUM(U$9:U342)&gt;0,SUM(U$9:U342)&lt;1),1,0)</f>
        <v>0</v>
      </c>
    </row>
    <row r="149" spans="1:32" s="14" customFormat="1" x14ac:dyDescent="0.25">
      <c r="A149" s="13" t="str">
        <f t="shared" si="31"/>
        <v>0-141</v>
      </c>
      <c r="B149" s="11">
        <f t="shared" si="35"/>
        <v>141</v>
      </c>
      <c r="C149" s="52">
        <f t="shared" si="32"/>
        <v>0</v>
      </c>
      <c r="D149" s="53">
        <f t="shared" si="3"/>
        <v>0</v>
      </c>
      <c r="E149" s="63"/>
      <c r="F149" s="94" t="str">
        <f>IF(ISBLANK(E149),"",VLOOKUP($E149,'list for drop down box'!$A$4:$B$500,2,FALSE))</f>
        <v/>
      </c>
      <c r="G149" s="95" t="str">
        <f>IF(ISBLANK($E149),"",VLOOKUP($E149,'list for drop down box'!$A$4:$C$500,3,FALSE))</f>
        <v/>
      </c>
      <c r="H149" s="96" t="str">
        <f>IF(ISBLANK($E149),"",VLOOKUP($E149,'list for drop down box'!$A$3:$E$4449,4,FALSE))</f>
        <v/>
      </c>
      <c r="I149" s="97" t="str">
        <f>IF(ISBLANK($E149),"",VLOOKUP($E149,'list for drop down box'!$A$3:$E$4449,5,FALSE))</f>
        <v/>
      </c>
      <c r="J149" s="123" t="str">
        <f>IF(ISBLANK($E149),"",IF(ISBLANK($M149),"",IF($M149="Yes","",IFERROR(VLOOKUP($G$5&amp;$E149,'list for drop down box'!$AC:$AH,4,FALSE),""))))</f>
        <v/>
      </c>
      <c r="K149" s="123" t="str">
        <f>IF(ISBLANK($E149),"",IF(ISBLANK($M149),"",IF($M149="Yes","",IFERROR(VLOOKUP($G$5&amp;$E149,'list for drop down box'!$AC:$AH,6,FALSE),""))))</f>
        <v/>
      </c>
      <c r="L149" s="123" t="str">
        <f>IF(ISBLANK($E149),"",IF(ISBLANK($M149),"",IF($M149="Yes","",IFERROR(VLOOKUP($G$5&amp;$E149,'list for drop down box'!$AC:$AH,5,FALSE),""))))</f>
        <v/>
      </c>
      <c r="M149" s="68"/>
      <c r="N149" s="64"/>
      <c r="O149" s="65"/>
      <c r="P149" s="65"/>
      <c r="Q149" s="65"/>
      <c r="R149" s="66"/>
      <c r="S149" s="122" t="str">
        <f>IF(R149&lt;&gt;0,IF(R149="New Site","",VLOOKUP($G$5&amp;R149,'list for drop down box'!V:AA,5,FALSE)),"")</f>
        <v/>
      </c>
      <c r="T149" s="122" t="str">
        <f>IF(R149&lt;&gt;0,IF(R149="New Site","",VLOOKUP($G$5&amp;R149,'list for drop down box'!V:AA,6,FALSE)),"")</f>
        <v/>
      </c>
      <c r="U149" s="69"/>
      <c r="V149" s="69"/>
      <c r="W149" s="104"/>
      <c r="X149" s="104"/>
      <c r="Y149" s="121" t="str">
        <f t="shared" si="36"/>
        <v/>
      </c>
      <c r="Z149" s="121" t="str">
        <f t="shared" si="37"/>
        <v/>
      </c>
      <c r="AA149" s="93" t="str">
        <f t="shared" si="38"/>
        <v/>
      </c>
      <c r="AB149" s="67"/>
      <c r="AC149" s="32">
        <f t="shared" si="33"/>
        <v>0</v>
      </c>
      <c r="AD149" s="32">
        <f>IF(OR(S149="",T149=""),0,IF(COUNTIF('list for drop down box'!$R$4:$R$89,S149&amp;T149)=1,0,1))</f>
        <v>0</v>
      </c>
      <c r="AE149" s="32">
        <f t="shared" si="34"/>
        <v>0</v>
      </c>
      <c r="AF149" s="62">
        <f>IF(AND(SUM(U$9:U343)&gt;0,SUM(U$9:U343)&lt;1),1,0)</f>
        <v>0</v>
      </c>
    </row>
    <row r="150" spans="1:32" s="14" customFormat="1" x14ac:dyDescent="0.25">
      <c r="A150" s="13" t="str">
        <f t="shared" si="31"/>
        <v>0-142</v>
      </c>
      <c r="B150" s="11">
        <f t="shared" si="35"/>
        <v>142</v>
      </c>
      <c r="C150" s="52">
        <f t="shared" si="32"/>
        <v>0</v>
      </c>
      <c r="D150" s="53">
        <f t="shared" si="3"/>
        <v>0</v>
      </c>
      <c r="E150" s="63"/>
      <c r="F150" s="94" t="str">
        <f>IF(ISBLANK(E150),"",VLOOKUP($E150,'list for drop down box'!$A$4:$B$500,2,FALSE))</f>
        <v/>
      </c>
      <c r="G150" s="95" t="str">
        <f>IF(ISBLANK($E150),"",VLOOKUP($E150,'list for drop down box'!$A$4:$C$500,3,FALSE))</f>
        <v/>
      </c>
      <c r="H150" s="96" t="str">
        <f>IF(ISBLANK($E150),"",VLOOKUP($E150,'list for drop down box'!$A$3:$E$4449,4,FALSE))</f>
        <v/>
      </c>
      <c r="I150" s="97" t="str">
        <f>IF(ISBLANK($E150),"",VLOOKUP($E150,'list for drop down box'!$A$3:$E$4449,5,FALSE))</f>
        <v/>
      </c>
      <c r="J150" s="123" t="str">
        <f>IF(ISBLANK($E150),"",IF(ISBLANK($M150),"",IF($M150="Yes","",IFERROR(VLOOKUP($G$5&amp;$E150,'list for drop down box'!$AC:$AH,4,FALSE),""))))</f>
        <v/>
      </c>
      <c r="K150" s="123" t="str">
        <f>IF(ISBLANK($E150),"",IF(ISBLANK($M150),"",IF($M150="Yes","",IFERROR(VLOOKUP($G$5&amp;$E150,'list for drop down box'!$AC:$AH,6,FALSE),""))))</f>
        <v/>
      </c>
      <c r="L150" s="123" t="str">
        <f>IF(ISBLANK($E150),"",IF(ISBLANK($M150),"",IF($M150="Yes","",IFERROR(VLOOKUP($G$5&amp;$E150,'list for drop down box'!$AC:$AH,5,FALSE),""))))</f>
        <v/>
      </c>
      <c r="M150" s="68"/>
      <c r="N150" s="64"/>
      <c r="O150" s="65"/>
      <c r="P150" s="65"/>
      <c r="Q150" s="65"/>
      <c r="R150" s="66"/>
      <c r="S150" s="122" t="str">
        <f>IF(R150&lt;&gt;0,IF(R150="New Site","",VLOOKUP($G$5&amp;R150,'list for drop down box'!V:AA,5,FALSE)),"")</f>
        <v/>
      </c>
      <c r="T150" s="122" t="str">
        <f>IF(R150&lt;&gt;0,IF(R150="New Site","",VLOOKUP($G$5&amp;R150,'list for drop down box'!V:AA,6,FALSE)),"")</f>
        <v/>
      </c>
      <c r="U150" s="69"/>
      <c r="V150" s="69"/>
      <c r="W150" s="104"/>
      <c r="X150" s="104"/>
      <c r="Y150" s="121" t="str">
        <f t="shared" si="36"/>
        <v/>
      </c>
      <c r="Z150" s="121" t="str">
        <f t="shared" si="37"/>
        <v/>
      </c>
      <c r="AA150" s="93" t="str">
        <f t="shared" si="38"/>
        <v/>
      </c>
      <c r="AB150" s="67"/>
      <c r="AC150" s="32">
        <f t="shared" si="33"/>
        <v>0</v>
      </c>
      <c r="AD150" s="32">
        <f>IF(OR(S150="",T150=""),0,IF(COUNTIF('list for drop down box'!$R$4:$R$89,S150&amp;T150)=1,0,1))</f>
        <v>0</v>
      </c>
      <c r="AE150" s="32">
        <f t="shared" si="34"/>
        <v>0</v>
      </c>
      <c r="AF150" s="62">
        <f>IF(AND(SUM(U$9:U344)&gt;0,SUM(U$9:U344)&lt;1),1,0)</f>
        <v>0</v>
      </c>
    </row>
    <row r="151" spans="1:32" s="14" customFormat="1" x14ac:dyDescent="0.25">
      <c r="A151" s="13" t="str">
        <f t="shared" si="31"/>
        <v>0-143</v>
      </c>
      <c r="B151" s="11">
        <f t="shared" si="35"/>
        <v>143</v>
      </c>
      <c r="C151" s="52">
        <f t="shared" si="32"/>
        <v>0</v>
      </c>
      <c r="D151" s="53">
        <f t="shared" si="3"/>
        <v>0</v>
      </c>
      <c r="E151" s="63"/>
      <c r="F151" s="94" t="str">
        <f>IF(ISBLANK(E151),"",VLOOKUP($E151,'list for drop down box'!$A$4:$B$500,2,FALSE))</f>
        <v/>
      </c>
      <c r="G151" s="95" t="str">
        <f>IF(ISBLANK($E151),"",VLOOKUP($E151,'list for drop down box'!$A$4:$C$500,3,FALSE))</f>
        <v/>
      </c>
      <c r="H151" s="96" t="str">
        <f>IF(ISBLANK($E151),"",VLOOKUP($E151,'list for drop down box'!$A$3:$E$4449,4,FALSE))</f>
        <v/>
      </c>
      <c r="I151" s="97" t="str">
        <f>IF(ISBLANK($E151),"",VLOOKUP($E151,'list for drop down box'!$A$3:$E$4449,5,FALSE))</f>
        <v/>
      </c>
      <c r="J151" s="123" t="str">
        <f>IF(ISBLANK($E151),"",IF(ISBLANK($M151),"",IF($M151="Yes","",IFERROR(VLOOKUP($G$5&amp;$E151,'list for drop down box'!$AC:$AH,4,FALSE),""))))</f>
        <v/>
      </c>
      <c r="K151" s="123" t="str">
        <f>IF(ISBLANK($E151),"",IF(ISBLANK($M151),"",IF($M151="Yes","",IFERROR(VLOOKUP($G$5&amp;$E151,'list for drop down box'!$AC:$AH,6,FALSE),""))))</f>
        <v/>
      </c>
      <c r="L151" s="123" t="str">
        <f>IF(ISBLANK($E151),"",IF(ISBLANK($M151),"",IF($M151="Yes","",IFERROR(VLOOKUP($G$5&amp;$E151,'list for drop down box'!$AC:$AH,5,FALSE),""))))</f>
        <v/>
      </c>
      <c r="M151" s="68"/>
      <c r="N151" s="64"/>
      <c r="O151" s="65"/>
      <c r="P151" s="65"/>
      <c r="Q151" s="65"/>
      <c r="R151" s="66"/>
      <c r="S151" s="122" t="str">
        <f>IF(R151&lt;&gt;0,IF(R151="New Site","",VLOOKUP($G$5&amp;R151,'list for drop down box'!V:AA,5,FALSE)),"")</f>
        <v/>
      </c>
      <c r="T151" s="122" t="str">
        <f>IF(R151&lt;&gt;0,IF(R151="New Site","",VLOOKUP($G$5&amp;R151,'list for drop down box'!V:AA,6,FALSE)),"")</f>
        <v/>
      </c>
      <c r="U151" s="69"/>
      <c r="V151" s="69"/>
      <c r="W151" s="104"/>
      <c r="X151" s="104"/>
      <c r="Y151" s="121" t="str">
        <f t="shared" si="36"/>
        <v/>
      </c>
      <c r="Z151" s="121" t="str">
        <f t="shared" si="37"/>
        <v/>
      </c>
      <c r="AA151" s="93" t="str">
        <f t="shared" si="38"/>
        <v/>
      </c>
      <c r="AB151" s="67"/>
      <c r="AC151" s="32">
        <f t="shared" si="33"/>
        <v>0</v>
      </c>
      <c r="AD151" s="32">
        <f>IF(OR(S151="",T151=""),0,IF(COUNTIF('list for drop down box'!$R$4:$R$89,S151&amp;T151)=1,0,1))</f>
        <v>0</v>
      </c>
      <c r="AE151" s="32">
        <f t="shared" si="34"/>
        <v>0</v>
      </c>
      <c r="AF151" s="62">
        <f>IF(AND(SUM(U$9:U345)&gt;0,SUM(U$9:U345)&lt;1),1,0)</f>
        <v>0</v>
      </c>
    </row>
    <row r="152" spans="1:32" s="14" customFormat="1" x14ac:dyDescent="0.25">
      <c r="A152" s="13" t="str">
        <f t="shared" si="31"/>
        <v>0-144</v>
      </c>
      <c r="B152" s="11">
        <f t="shared" si="35"/>
        <v>144</v>
      </c>
      <c r="C152" s="52">
        <f t="shared" si="32"/>
        <v>0</v>
      </c>
      <c r="D152" s="53">
        <f t="shared" si="3"/>
        <v>0</v>
      </c>
      <c r="E152" s="63"/>
      <c r="F152" s="94" t="str">
        <f>IF(ISBLANK(E152),"",VLOOKUP($E152,'list for drop down box'!$A$4:$B$500,2,FALSE))</f>
        <v/>
      </c>
      <c r="G152" s="95" t="str">
        <f>IF(ISBLANK($E152),"",VLOOKUP($E152,'list for drop down box'!$A$4:$C$500,3,FALSE))</f>
        <v/>
      </c>
      <c r="H152" s="96" t="str">
        <f>IF(ISBLANK($E152),"",VLOOKUP($E152,'list for drop down box'!$A$3:$E$4449,4,FALSE))</f>
        <v/>
      </c>
      <c r="I152" s="97" t="str">
        <f>IF(ISBLANK($E152),"",VLOOKUP($E152,'list for drop down box'!$A$3:$E$4449,5,FALSE))</f>
        <v/>
      </c>
      <c r="J152" s="123" t="str">
        <f>IF(ISBLANK($E152),"",IF(ISBLANK($M152),"",IF($M152="Yes","",IFERROR(VLOOKUP($G$5&amp;$E152,'list for drop down box'!$AC:$AH,4,FALSE),""))))</f>
        <v/>
      </c>
      <c r="K152" s="123" t="str">
        <f>IF(ISBLANK($E152),"",IF(ISBLANK($M152),"",IF($M152="Yes","",IFERROR(VLOOKUP($G$5&amp;$E152,'list for drop down box'!$AC:$AH,6,FALSE),""))))</f>
        <v/>
      </c>
      <c r="L152" s="123" t="str">
        <f>IF(ISBLANK($E152),"",IF(ISBLANK($M152),"",IF($M152="Yes","",IFERROR(VLOOKUP($G$5&amp;$E152,'list for drop down box'!$AC:$AH,5,FALSE),""))))</f>
        <v/>
      </c>
      <c r="M152" s="68"/>
      <c r="N152" s="64"/>
      <c r="O152" s="65"/>
      <c r="P152" s="65"/>
      <c r="Q152" s="65"/>
      <c r="R152" s="66"/>
      <c r="S152" s="122" t="str">
        <f>IF(R152&lt;&gt;0,IF(R152="New Site","",VLOOKUP($G$5&amp;R152,'list for drop down box'!V:AA,5,FALSE)),"")</f>
        <v/>
      </c>
      <c r="T152" s="122" t="str">
        <f>IF(R152&lt;&gt;0,IF(R152="New Site","",VLOOKUP($G$5&amp;R152,'list for drop down box'!V:AA,6,FALSE)),"")</f>
        <v/>
      </c>
      <c r="U152" s="69"/>
      <c r="V152" s="69"/>
      <c r="W152" s="104"/>
      <c r="X152" s="104"/>
      <c r="Y152" s="121" t="str">
        <f t="shared" si="36"/>
        <v/>
      </c>
      <c r="Z152" s="121" t="str">
        <f t="shared" si="37"/>
        <v/>
      </c>
      <c r="AA152" s="93" t="str">
        <f t="shared" si="38"/>
        <v/>
      </c>
      <c r="AB152" s="67"/>
      <c r="AC152" s="32">
        <f t="shared" si="33"/>
        <v>0</v>
      </c>
      <c r="AD152" s="32">
        <f>IF(OR(S152="",T152=""),0,IF(COUNTIF('list for drop down box'!$R$4:$R$89,S152&amp;T152)=1,0,1))</f>
        <v>0</v>
      </c>
      <c r="AE152" s="32">
        <f t="shared" si="34"/>
        <v>0</v>
      </c>
      <c r="AF152" s="62">
        <f>IF(AND(SUM(U$9:U346)&gt;0,SUM(U$9:U346)&lt;1),1,0)</f>
        <v>0</v>
      </c>
    </row>
    <row r="153" spans="1:32" s="14" customFormat="1" x14ac:dyDescent="0.25">
      <c r="A153" s="13" t="str">
        <f t="shared" si="31"/>
        <v>0-145</v>
      </c>
      <c r="B153" s="11">
        <f t="shared" si="35"/>
        <v>145</v>
      </c>
      <c r="C153" s="52">
        <f t="shared" si="32"/>
        <v>0</v>
      </c>
      <c r="D153" s="53">
        <f t="shared" si="3"/>
        <v>0</v>
      </c>
      <c r="E153" s="63"/>
      <c r="F153" s="94" t="str">
        <f>IF(ISBLANK(E153),"",VLOOKUP($E153,'list for drop down box'!$A$4:$B$500,2,FALSE))</f>
        <v/>
      </c>
      <c r="G153" s="95" t="str">
        <f>IF(ISBLANK($E153),"",VLOOKUP($E153,'list for drop down box'!$A$4:$C$500,3,FALSE))</f>
        <v/>
      </c>
      <c r="H153" s="96" t="str">
        <f>IF(ISBLANK($E153),"",VLOOKUP($E153,'list for drop down box'!$A$3:$E$4449,4,FALSE))</f>
        <v/>
      </c>
      <c r="I153" s="97" t="str">
        <f>IF(ISBLANK($E153),"",VLOOKUP($E153,'list for drop down box'!$A$3:$E$4449,5,FALSE))</f>
        <v/>
      </c>
      <c r="J153" s="123" t="str">
        <f>IF(ISBLANK($E153),"",IF(ISBLANK($M153),"",IF($M153="Yes","",IFERROR(VLOOKUP($G$5&amp;$E153,'list for drop down box'!$AC:$AH,4,FALSE),""))))</f>
        <v/>
      </c>
      <c r="K153" s="123" t="str">
        <f>IF(ISBLANK($E153),"",IF(ISBLANK($M153),"",IF($M153="Yes","",IFERROR(VLOOKUP($G$5&amp;$E153,'list for drop down box'!$AC:$AH,6,FALSE),""))))</f>
        <v/>
      </c>
      <c r="L153" s="123" t="str">
        <f>IF(ISBLANK($E153),"",IF(ISBLANK($M153),"",IF($M153="Yes","",IFERROR(VLOOKUP($G$5&amp;$E153,'list for drop down box'!$AC:$AH,5,FALSE),""))))</f>
        <v/>
      </c>
      <c r="M153" s="68"/>
      <c r="N153" s="64"/>
      <c r="O153" s="65"/>
      <c r="P153" s="65"/>
      <c r="Q153" s="65"/>
      <c r="R153" s="66"/>
      <c r="S153" s="122" t="str">
        <f>IF(R153&lt;&gt;0,IF(R153="New Site","",VLOOKUP($G$5&amp;R153,'list for drop down box'!V:AA,5,FALSE)),"")</f>
        <v/>
      </c>
      <c r="T153" s="122" t="str">
        <f>IF(R153&lt;&gt;0,IF(R153="New Site","",VLOOKUP($G$5&amp;R153,'list for drop down box'!V:AA,6,FALSE)),"")</f>
        <v/>
      </c>
      <c r="U153" s="69"/>
      <c r="V153" s="69"/>
      <c r="W153" s="104"/>
      <c r="X153" s="104"/>
      <c r="Y153" s="121" t="str">
        <f t="shared" si="36"/>
        <v/>
      </c>
      <c r="Z153" s="121" t="str">
        <f t="shared" si="37"/>
        <v/>
      </c>
      <c r="AA153" s="93" t="str">
        <f t="shared" si="38"/>
        <v/>
      </c>
      <c r="AB153" s="67"/>
      <c r="AC153" s="32">
        <f t="shared" si="33"/>
        <v>0</v>
      </c>
      <c r="AD153" s="32">
        <f>IF(OR(S153="",T153=""),0,IF(COUNTIF('list for drop down box'!$R$4:$R$89,S153&amp;T153)=1,0,1))</f>
        <v>0</v>
      </c>
      <c r="AE153" s="32">
        <f t="shared" si="34"/>
        <v>0</v>
      </c>
      <c r="AF153" s="62">
        <f>IF(AND(SUM(U$9:U347)&gt;0,SUM(U$9:U347)&lt;1),1,0)</f>
        <v>0</v>
      </c>
    </row>
    <row r="154" spans="1:32" s="14" customFormat="1" x14ac:dyDescent="0.25">
      <c r="A154" s="13" t="str">
        <f t="shared" si="31"/>
        <v>0-146</v>
      </c>
      <c r="B154" s="11">
        <f t="shared" si="35"/>
        <v>146</v>
      </c>
      <c r="C154" s="52">
        <f t="shared" si="32"/>
        <v>0</v>
      </c>
      <c r="D154" s="53">
        <f t="shared" si="3"/>
        <v>0</v>
      </c>
      <c r="E154" s="63"/>
      <c r="F154" s="94" t="str">
        <f>IF(ISBLANK(E154),"",VLOOKUP($E154,'list for drop down box'!$A$4:$B$500,2,FALSE))</f>
        <v/>
      </c>
      <c r="G154" s="95" t="str">
        <f>IF(ISBLANK($E154),"",VLOOKUP($E154,'list for drop down box'!$A$4:$C$500,3,FALSE))</f>
        <v/>
      </c>
      <c r="H154" s="96" t="str">
        <f>IF(ISBLANK($E154),"",VLOOKUP($E154,'list for drop down box'!$A$3:$E$4449,4,FALSE))</f>
        <v/>
      </c>
      <c r="I154" s="97" t="str">
        <f>IF(ISBLANK($E154),"",VLOOKUP($E154,'list for drop down box'!$A$3:$E$4449,5,FALSE))</f>
        <v/>
      </c>
      <c r="J154" s="123" t="str">
        <f>IF(ISBLANK($E154),"",IF(ISBLANK($M154),"",IF($M154="Yes","",IFERROR(VLOOKUP($G$5&amp;$E154,'list for drop down box'!$AC:$AH,4,FALSE),""))))</f>
        <v/>
      </c>
      <c r="K154" s="123" t="str">
        <f>IF(ISBLANK($E154),"",IF(ISBLANK($M154),"",IF($M154="Yes","",IFERROR(VLOOKUP($G$5&amp;$E154,'list for drop down box'!$AC:$AH,6,FALSE),""))))</f>
        <v/>
      </c>
      <c r="L154" s="123" t="str">
        <f>IF(ISBLANK($E154),"",IF(ISBLANK($M154),"",IF($M154="Yes","",IFERROR(VLOOKUP($G$5&amp;$E154,'list for drop down box'!$AC:$AH,5,FALSE),""))))</f>
        <v/>
      </c>
      <c r="M154" s="68"/>
      <c r="N154" s="64"/>
      <c r="O154" s="65"/>
      <c r="P154" s="65"/>
      <c r="Q154" s="65"/>
      <c r="R154" s="66"/>
      <c r="S154" s="122" t="str">
        <f>IF(R154&lt;&gt;0,IF(R154="New Site","",VLOOKUP($G$5&amp;R154,'list for drop down box'!V:AA,5,FALSE)),"")</f>
        <v/>
      </c>
      <c r="T154" s="122" t="str">
        <f>IF(R154&lt;&gt;0,IF(R154="New Site","",VLOOKUP($G$5&amp;R154,'list for drop down box'!V:AA,6,FALSE)),"")</f>
        <v/>
      </c>
      <c r="U154" s="69"/>
      <c r="V154" s="69"/>
      <c r="W154" s="104"/>
      <c r="X154" s="104"/>
      <c r="Y154" s="121" t="str">
        <f t="shared" si="36"/>
        <v/>
      </c>
      <c r="Z154" s="121" t="str">
        <f t="shared" si="37"/>
        <v/>
      </c>
      <c r="AA154" s="93" t="str">
        <f t="shared" si="38"/>
        <v/>
      </c>
      <c r="AB154" s="67"/>
      <c r="AC154" s="32">
        <f t="shared" si="33"/>
        <v>0</v>
      </c>
      <c r="AD154" s="32">
        <f>IF(OR(S154="",T154=""),0,IF(COUNTIF('list for drop down box'!$R$4:$R$89,S154&amp;T154)=1,0,1))</f>
        <v>0</v>
      </c>
      <c r="AE154" s="32">
        <f t="shared" si="34"/>
        <v>0</v>
      </c>
      <c r="AF154" s="62">
        <f>IF(AND(SUM(U$9:U348)&gt;0,SUM(U$9:U348)&lt;1),1,0)</f>
        <v>0</v>
      </c>
    </row>
    <row r="155" spans="1:32" s="14" customFormat="1" x14ac:dyDescent="0.25">
      <c r="A155" s="13" t="str">
        <f t="shared" si="31"/>
        <v>0-147</v>
      </c>
      <c r="B155" s="11">
        <f t="shared" si="35"/>
        <v>147</v>
      </c>
      <c r="C155" s="52">
        <f t="shared" si="32"/>
        <v>0</v>
      </c>
      <c r="D155" s="53">
        <f t="shared" si="3"/>
        <v>0</v>
      </c>
      <c r="E155" s="63"/>
      <c r="F155" s="94" t="str">
        <f>IF(ISBLANK(E155),"",VLOOKUP($E155,'list for drop down box'!$A$4:$B$500,2,FALSE))</f>
        <v/>
      </c>
      <c r="G155" s="95" t="str">
        <f>IF(ISBLANK($E155),"",VLOOKUP($E155,'list for drop down box'!$A$4:$C$500,3,FALSE))</f>
        <v/>
      </c>
      <c r="H155" s="96" t="str">
        <f>IF(ISBLANK($E155),"",VLOOKUP($E155,'list for drop down box'!$A$3:$E$4449,4,FALSE))</f>
        <v/>
      </c>
      <c r="I155" s="97" t="str">
        <f>IF(ISBLANK($E155),"",VLOOKUP($E155,'list for drop down box'!$A$3:$E$4449,5,FALSE))</f>
        <v/>
      </c>
      <c r="J155" s="123" t="str">
        <f>IF(ISBLANK($E155),"",IF(ISBLANK($M155),"",IF($M155="Yes","",IFERROR(VLOOKUP($G$5&amp;$E155,'list for drop down box'!$AC:$AH,4,FALSE),""))))</f>
        <v/>
      </c>
      <c r="K155" s="123" t="str">
        <f>IF(ISBLANK($E155),"",IF(ISBLANK($M155),"",IF($M155="Yes","",IFERROR(VLOOKUP($G$5&amp;$E155,'list for drop down box'!$AC:$AH,6,FALSE),""))))</f>
        <v/>
      </c>
      <c r="L155" s="123" t="str">
        <f>IF(ISBLANK($E155),"",IF(ISBLANK($M155),"",IF($M155="Yes","",IFERROR(VLOOKUP($G$5&amp;$E155,'list for drop down box'!$AC:$AH,5,FALSE),""))))</f>
        <v/>
      </c>
      <c r="M155" s="68"/>
      <c r="N155" s="64"/>
      <c r="O155" s="65"/>
      <c r="P155" s="65"/>
      <c r="Q155" s="65"/>
      <c r="R155" s="66"/>
      <c r="S155" s="122" t="str">
        <f>IF(R155&lt;&gt;0,IF(R155="New Site","",VLOOKUP($G$5&amp;R155,'list for drop down box'!V:AA,5,FALSE)),"")</f>
        <v/>
      </c>
      <c r="T155" s="122" t="str">
        <f>IF(R155&lt;&gt;0,IF(R155="New Site","",VLOOKUP($G$5&amp;R155,'list for drop down box'!V:AA,6,FALSE)),"")</f>
        <v/>
      </c>
      <c r="U155" s="69"/>
      <c r="V155" s="69"/>
      <c r="W155" s="104"/>
      <c r="X155" s="104"/>
      <c r="Y155" s="121" t="str">
        <f t="shared" si="36"/>
        <v/>
      </c>
      <c r="Z155" s="121" t="str">
        <f t="shared" si="37"/>
        <v/>
      </c>
      <c r="AA155" s="93" t="str">
        <f t="shared" si="38"/>
        <v/>
      </c>
      <c r="AB155" s="67"/>
      <c r="AC155" s="32">
        <f t="shared" si="33"/>
        <v>0</v>
      </c>
      <c r="AD155" s="32">
        <f>IF(OR(S155="",T155=""),0,IF(COUNTIF('list for drop down box'!$R$4:$R$89,S155&amp;T155)=1,0,1))</f>
        <v>0</v>
      </c>
      <c r="AE155" s="32">
        <f t="shared" si="34"/>
        <v>0</v>
      </c>
      <c r="AF155" s="62">
        <f>IF(AND(SUM(U$9:U349)&gt;0,SUM(U$9:U349)&lt;1),1,0)</f>
        <v>0</v>
      </c>
    </row>
    <row r="156" spans="1:32" s="14" customFormat="1" x14ac:dyDescent="0.25">
      <c r="A156" s="13" t="str">
        <f t="shared" si="31"/>
        <v>0-148</v>
      </c>
      <c r="B156" s="11">
        <f t="shared" si="35"/>
        <v>148</v>
      </c>
      <c r="C156" s="52">
        <f t="shared" si="32"/>
        <v>0</v>
      </c>
      <c r="D156" s="53">
        <f t="shared" si="3"/>
        <v>0</v>
      </c>
      <c r="E156" s="63"/>
      <c r="F156" s="94" t="str">
        <f>IF(ISBLANK(E156),"",VLOOKUP($E156,'list for drop down box'!$A$4:$B$500,2,FALSE))</f>
        <v/>
      </c>
      <c r="G156" s="95" t="str">
        <f>IF(ISBLANK($E156),"",VLOOKUP($E156,'list for drop down box'!$A$4:$C$500,3,FALSE))</f>
        <v/>
      </c>
      <c r="H156" s="96" t="str">
        <f>IF(ISBLANK($E156),"",VLOOKUP($E156,'list for drop down box'!$A$3:$E$4449,4,FALSE))</f>
        <v/>
      </c>
      <c r="I156" s="97" t="str">
        <f>IF(ISBLANK($E156),"",VLOOKUP($E156,'list for drop down box'!$A$3:$E$4449,5,FALSE))</f>
        <v/>
      </c>
      <c r="J156" s="123" t="str">
        <f>IF(ISBLANK($E156),"",IF(ISBLANK($M156),"",IF($M156="Yes","",IFERROR(VLOOKUP($G$5&amp;$E156,'list for drop down box'!$AC:$AH,4,FALSE),""))))</f>
        <v/>
      </c>
      <c r="K156" s="123" t="str">
        <f>IF(ISBLANK($E156),"",IF(ISBLANK($M156),"",IF($M156="Yes","",IFERROR(VLOOKUP($G$5&amp;$E156,'list for drop down box'!$AC:$AH,6,FALSE),""))))</f>
        <v/>
      </c>
      <c r="L156" s="123" t="str">
        <f>IF(ISBLANK($E156),"",IF(ISBLANK($M156),"",IF($M156="Yes","",IFERROR(VLOOKUP($G$5&amp;$E156,'list for drop down box'!$AC:$AH,5,FALSE),""))))</f>
        <v/>
      </c>
      <c r="M156" s="68"/>
      <c r="N156" s="64"/>
      <c r="O156" s="65"/>
      <c r="P156" s="65"/>
      <c r="Q156" s="65"/>
      <c r="R156" s="66"/>
      <c r="S156" s="122" t="str">
        <f>IF(R156&lt;&gt;0,IF(R156="New Site","",VLOOKUP($G$5&amp;R156,'list for drop down box'!V:AA,5,FALSE)),"")</f>
        <v/>
      </c>
      <c r="T156" s="122" t="str">
        <f>IF(R156&lt;&gt;0,IF(R156="New Site","",VLOOKUP($G$5&amp;R156,'list for drop down box'!V:AA,6,FALSE)),"")</f>
        <v/>
      </c>
      <c r="U156" s="69"/>
      <c r="V156" s="69"/>
      <c r="W156" s="104"/>
      <c r="X156" s="104"/>
      <c r="Y156" s="121" t="str">
        <f t="shared" si="36"/>
        <v/>
      </c>
      <c r="Z156" s="121" t="str">
        <f t="shared" si="37"/>
        <v/>
      </c>
      <c r="AA156" s="93" t="str">
        <f t="shared" si="38"/>
        <v/>
      </c>
      <c r="AB156" s="67"/>
      <c r="AC156" s="32">
        <f t="shared" si="33"/>
        <v>0</v>
      </c>
      <c r="AD156" s="32">
        <f>IF(OR(S156="",T156=""),0,IF(COUNTIF('list for drop down box'!$R$4:$R$89,S156&amp;T156)=1,0,1))</f>
        <v>0</v>
      </c>
      <c r="AE156" s="32">
        <f t="shared" si="34"/>
        <v>0</v>
      </c>
      <c r="AF156" s="62">
        <f>IF(AND(SUM(U$9:U350)&gt;0,SUM(U$9:U350)&lt;1),1,0)</f>
        <v>0</v>
      </c>
    </row>
    <row r="157" spans="1:32" s="14" customFormat="1" x14ac:dyDescent="0.25">
      <c r="A157" s="13" t="str">
        <f t="shared" si="31"/>
        <v>0-149</v>
      </c>
      <c r="B157" s="11">
        <f t="shared" si="35"/>
        <v>149</v>
      </c>
      <c r="C157" s="52">
        <f t="shared" si="32"/>
        <v>0</v>
      </c>
      <c r="D157" s="53">
        <f t="shared" si="3"/>
        <v>0</v>
      </c>
      <c r="E157" s="63"/>
      <c r="F157" s="94" t="str">
        <f>IF(ISBLANK(E157),"",VLOOKUP($E157,'list for drop down box'!$A$4:$B$500,2,FALSE))</f>
        <v/>
      </c>
      <c r="G157" s="95" t="str">
        <f>IF(ISBLANK($E157),"",VLOOKUP($E157,'list for drop down box'!$A$4:$C$500,3,FALSE))</f>
        <v/>
      </c>
      <c r="H157" s="96" t="str">
        <f>IF(ISBLANK($E157),"",VLOOKUP($E157,'list for drop down box'!$A$3:$E$4449,4,FALSE))</f>
        <v/>
      </c>
      <c r="I157" s="97" t="str">
        <f>IF(ISBLANK($E157),"",VLOOKUP($E157,'list for drop down box'!$A$3:$E$4449,5,FALSE))</f>
        <v/>
      </c>
      <c r="J157" s="123" t="str">
        <f>IF(ISBLANK($E157),"",IF(ISBLANK($M157),"",IF($M157="Yes","",IFERROR(VLOOKUP($G$5&amp;$E157,'list for drop down box'!$AC:$AH,4,FALSE),""))))</f>
        <v/>
      </c>
      <c r="K157" s="123" t="str">
        <f>IF(ISBLANK($E157),"",IF(ISBLANK($M157),"",IF($M157="Yes","",IFERROR(VLOOKUP($G$5&amp;$E157,'list for drop down box'!$AC:$AH,6,FALSE),""))))</f>
        <v/>
      </c>
      <c r="L157" s="123" t="str">
        <f>IF(ISBLANK($E157),"",IF(ISBLANK($M157),"",IF($M157="Yes","",IFERROR(VLOOKUP($G$5&amp;$E157,'list for drop down box'!$AC:$AH,5,FALSE),""))))</f>
        <v/>
      </c>
      <c r="M157" s="68"/>
      <c r="N157" s="64"/>
      <c r="O157" s="65"/>
      <c r="P157" s="65"/>
      <c r="Q157" s="65"/>
      <c r="R157" s="66"/>
      <c r="S157" s="122" t="str">
        <f>IF(R157&lt;&gt;0,IF(R157="New Site","",VLOOKUP($G$5&amp;R157,'list for drop down box'!V:AA,5,FALSE)),"")</f>
        <v/>
      </c>
      <c r="T157" s="122" t="str">
        <f>IF(R157&lt;&gt;0,IF(R157="New Site","",VLOOKUP($G$5&amp;R157,'list for drop down box'!V:AA,6,FALSE)),"")</f>
        <v/>
      </c>
      <c r="U157" s="69"/>
      <c r="V157" s="69"/>
      <c r="W157" s="104"/>
      <c r="X157" s="104"/>
      <c r="Y157" s="121" t="str">
        <f t="shared" si="36"/>
        <v/>
      </c>
      <c r="Z157" s="121" t="str">
        <f t="shared" si="37"/>
        <v/>
      </c>
      <c r="AA157" s="93" t="str">
        <f t="shared" si="38"/>
        <v/>
      </c>
      <c r="AB157" s="67"/>
      <c r="AC157" s="32">
        <f t="shared" si="33"/>
        <v>0</v>
      </c>
      <c r="AD157" s="32">
        <f>IF(OR(S157="",T157=""),0,IF(COUNTIF('list for drop down box'!$R$4:$R$89,S157&amp;T157)=1,0,1))</f>
        <v>0</v>
      </c>
      <c r="AE157" s="32">
        <f t="shared" si="34"/>
        <v>0</v>
      </c>
      <c r="AF157" s="62">
        <f>IF(AND(SUM(U$9:U351)&gt;0,SUM(U$9:U351)&lt;1),1,0)</f>
        <v>0</v>
      </c>
    </row>
    <row r="158" spans="1:32" s="14" customFormat="1" x14ac:dyDescent="0.25">
      <c r="A158" s="13" t="str">
        <f t="shared" si="31"/>
        <v>0-150</v>
      </c>
      <c r="B158" s="11">
        <f t="shared" si="35"/>
        <v>150</v>
      </c>
      <c r="C158" s="52">
        <f t="shared" si="32"/>
        <v>0</v>
      </c>
      <c r="D158" s="53">
        <f t="shared" si="3"/>
        <v>0</v>
      </c>
      <c r="E158" s="63"/>
      <c r="F158" s="94" t="str">
        <f>IF(ISBLANK(E158),"",VLOOKUP($E158,'list for drop down box'!$A$4:$B$500,2,FALSE))</f>
        <v/>
      </c>
      <c r="G158" s="95" t="str">
        <f>IF(ISBLANK($E158),"",VLOOKUP($E158,'list for drop down box'!$A$4:$C$500,3,FALSE))</f>
        <v/>
      </c>
      <c r="H158" s="96" t="str">
        <f>IF(ISBLANK($E158),"",VLOOKUP($E158,'list for drop down box'!$A$3:$E$4449,4,FALSE))</f>
        <v/>
      </c>
      <c r="I158" s="97" t="str">
        <f>IF(ISBLANK($E158),"",VLOOKUP($E158,'list for drop down box'!$A$3:$E$4449,5,FALSE))</f>
        <v/>
      </c>
      <c r="J158" s="123" t="str">
        <f>IF(ISBLANK($E158),"",IF(ISBLANK($M158),"",IF($M158="Yes","",IFERROR(VLOOKUP($G$5&amp;$E158,'list for drop down box'!$AC:$AH,4,FALSE),""))))</f>
        <v/>
      </c>
      <c r="K158" s="123" t="str">
        <f>IF(ISBLANK($E158),"",IF(ISBLANK($M158),"",IF($M158="Yes","",IFERROR(VLOOKUP($G$5&amp;$E158,'list for drop down box'!$AC:$AH,6,FALSE),""))))</f>
        <v/>
      </c>
      <c r="L158" s="123" t="str">
        <f>IF(ISBLANK($E158),"",IF(ISBLANK($M158),"",IF($M158="Yes","",IFERROR(VLOOKUP($G$5&amp;$E158,'list for drop down box'!$AC:$AH,5,FALSE),""))))</f>
        <v/>
      </c>
      <c r="M158" s="68"/>
      <c r="N158" s="64"/>
      <c r="O158" s="65"/>
      <c r="P158" s="65"/>
      <c r="Q158" s="65"/>
      <c r="R158" s="66"/>
      <c r="S158" s="122" t="str">
        <f>IF(R158&lt;&gt;0,IF(R158="New Site","",VLOOKUP($G$5&amp;R158,'list for drop down box'!V:AA,5,FALSE)),"")</f>
        <v/>
      </c>
      <c r="T158" s="122" t="str">
        <f>IF(R158&lt;&gt;0,IF(R158="New Site","",VLOOKUP($G$5&amp;R158,'list for drop down box'!V:AA,6,FALSE)),"")</f>
        <v/>
      </c>
      <c r="U158" s="69"/>
      <c r="V158" s="69"/>
      <c r="W158" s="104"/>
      <c r="X158" s="104"/>
      <c r="Y158" s="121" t="str">
        <f t="shared" si="36"/>
        <v/>
      </c>
      <c r="Z158" s="121" t="str">
        <f t="shared" si="37"/>
        <v/>
      </c>
      <c r="AA158" s="93" t="str">
        <f t="shared" si="38"/>
        <v/>
      </c>
      <c r="AB158" s="67"/>
      <c r="AC158" s="32">
        <f t="shared" si="33"/>
        <v>0</v>
      </c>
      <c r="AD158" s="32">
        <f>IF(OR(S158="",T158=""),0,IF(COUNTIF('list for drop down box'!$R$4:$R$89,S158&amp;T158)=1,0,1))</f>
        <v>0</v>
      </c>
      <c r="AE158" s="32">
        <f t="shared" si="34"/>
        <v>0</v>
      </c>
      <c r="AF158" s="62">
        <f>IF(AND(SUM(U$9:U352)&gt;0,SUM(U$9:U352)&lt;1),1,0)</f>
        <v>0</v>
      </c>
    </row>
    <row r="159" spans="1:32" s="14" customFormat="1" x14ac:dyDescent="0.25">
      <c r="A159" s="13" t="str">
        <f t="shared" si="31"/>
        <v>0-151</v>
      </c>
      <c r="B159" s="11">
        <f t="shared" si="35"/>
        <v>151</v>
      </c>
      <c r="C159" s="52">
        <f t="shared" si="32"/>
        <v>0</v>
      </c>
      <c r="D159" s="53">
        <f t="shared" si="3"/>
        <v>0</v>
      </c>
      <c r="E159" s="63"/>
      <c r="F159" s="94" t="str">
        <f>IF(ISBLANK(E159),"",VLOOKUP($E159,'list for drop down box'!$A$4:$B$500,2,FALSE))</f>
        <v/>
      </c>
      <c r="G159" s="95" t="str">
        <f>IF(ISBLANK($E159),"",VLOOKUP($E159,'list for drop down box'!$A$4:$C$500,3,FALSE))</f>
        <v/>
      </c>
      <c r="H159" s="96" t="str">
        <f>IF(ISBLANK($E159),"",VLOOKUP($E159,'list for drop down box'!$A$3:$E$4449,4,FALSE))</f>
        <v/>
      </c>
      <c r="I159" s="97" t="str">
        <f>IF(ISBLANK($E159),"",VLOOKUP($E159,'list for drop down box'!$A$3:$E$4449,5,FALSE))</f>
        <v/>
      </c>
      <c r="J159" s="123" t="str">
        <f>IF(ISBLANK($E159),"",IF(ISBLANK($M159),"",IF($M159="Yes","",IFERROR(VLOOKUP($G$5&amp;$E159,'list for drop down box'!$AC:$AH,4,FALSE),""))))</f>
        <v/>
      </c>
      <c r="K159" s="123" t="str">
        <f>IF(ISBLANK($E159),"",IF(ISBLANK($M159),"",IF($M159="Yes","",IFERROR(VLOOKUP($G$5&amp;$E159,'list for drop down box'!$AC:$AH,6,FALSE),""))))</f>
        <v/>
      </c>
      <c r="L159" s="123" t="str">
        <f>IF(ISBLANK($E159),"",IF(ISBLANK($M159),"",IF($M159="Yes","",IFERROR(VLOOKUP($G$5&amp;$E159,'list for drop down box'!$AC:$AH,5,FALSE),""))))</f>
        <v/>
      </c>
      <c r="M159" s="68"/>
      <c r="N159" s="64"/>
      <c r="O159" s="65"/>
      <c r="P159" s="65"/>
      <c r="Q159" s="65"/>
      <c r="R159" s="66"/>
      <c r="S159" s="122" t="str">
        <f>IF(R159&lt;&gt;0,IF(R159="New Site","",VLOOKUP($G$5&amp;R159,'list for drop down box'!V:AA,5,FALSE)),"")</f>
        <v/>
      </c>
      <c r="T159" s="122" t="str">
        <f>IF(R159&lt;&gt;0,IF(R159="New Site","",VLOOKUP($G$5&amp;R159,'list for drop down box'!V:AA,6,FALSE)),"")</f>
        <v/>
      </c>
      <c r="U159" s="69"/>
      <c r="V159" s="69"/>
      <c r="W159" s="104"/>
      <c r="X159" s="104"/>
      <c r="Y159" s="121" t="str">
        <f t="shared" si="36"/>
        <v/>
      </c>
      <c r="Z159" s="121" t="str">
        <f t="shared" si="37"/>
        <v/>
      </c>
      <c r="AA159" s="93" t="str">
        <f t="shared" si="38"/>
        <v/>
      </c>
      <c r="AB159" s="67"/>
      <c r="AC159" s="32">
        <f t="shared" si="33"/>
        <v>0</v>
      </c>
      <c r="AD159" s="32">
        <f>IF(OR(S159="",T159=""),0,IF(COUNTIF('list for drop down box'!$R$4:$R$89,S159&amp;T159)=1,0,1))</f>
        <v>0</v>
      </c>
      <c r="AE159" s="32">
        <f t="shared" si="34"/>
        <v>0</v>
      </c>
      <c r="AF159" s="62">
        <f>IF(AND(SUM(U$9:U353)&gt;0,SUM(U$9:U353)&lt;1),1,0)</f>
        <v>0</v>
      </c>
    </row>
    <row r="160" spans="1:32" s="14" customFormat="1" x14ac:dyDescent="0.25">
      <c r="A160" s="13" t="str">
        <f t="shared" si="31"/>
        <v>0-152</v>
      </c>
      <c r="B160" s="11">
        <f t="shared" si="35"/>
        <v>152</v>
      </c>
      <c r="C160" s="52">
        <f t="shared" si="32"/>
        <v>0</v>
      </c>
      <c r="D160" s="53">
        <f t="shared" si="3"/>
        <v>0</v>
      </c>
      <c r="E160" s="63"/>
      <c r="F160" s="94" t="str">
        <f>IF(ISBLANK(E160),"",VLOOKUP($E160,'list for drop down box'!$A$4:$B$500,2,FALSE))</f>
        <v/>
      </c>
      <c r="G160" s="95" t="str">
        <f>IF(ISBLANK($E160),"",VLOOKUP($E160,'list for drop down box'!$A$4:$C$500,3,FALSE))</f>
        <v/>
      </c>
      <c r="H160" s="96" t="str">
        <f>IF(ISBLANK($E160),"",VLOOKUP($E160,'list for drop down box'!$A$3:$E$4449,4,FALSE))</f>
        <v/>
      </c>
      <c r="I160" s="97" t="str">
        <f>IF(ISBLANK($E160),"",VLOOKUP($E160,'list for drop down box'!$A$3:$E$4449,5,FALSE))</f>
        <v/>
      </c>
      <c r="J160" s="123" t="str">
        <f>IF(ISBLANK($E160),"",IF(ISBLANK($M160),"",IF($M160="Yes","",IFERROR(VLOOKUP($G$5&amp;$E160,'list for drop down box'!$AC:$AH,4,FALSE),""))))</f>
        <v/>
      </c>
      <c r="K160" s="123" t="str">
        <f>IF(ISBLANK($E160),"",IF(ISBLANK($M160),"",IF($M160="Yes","",IFERROR(VLOOKUP($G$5&amp;$E160,'list for drop down box'!$AC:$AH,6,FALSE),""))))</f>
        <v/>
      </c>
      <c r="L160" s="123" t="str">
        <f>IF(ISBLANK($E160),"",IF(ISBLANK($M160),"",IF($M160="Yes","",IFERROR(VLOOKUP($G$5&amp;$E160,'list for drop down box'!$AC:$AH,5,FALSE),""))))</f>
        <v/>
      </c>
      <c r="M160" s="68"/>
      <c r="N160" s="64"/>
      <c r="O160" s="65"/>
      <c r="P160" s="65"/>
      <c r="Q160" s="65"/>
      <c r="R160" s="66"/>
      <c r="S160" s="122" t="str">
        <f>IF(R160&lt;&gt;0,IF(R160="New Site","",VLOOKUP($G$5&amp;R160,'list for drop down box'!V:AA,5,FALSE)),"")</f>
        <v/>
      </c>
      <c r="T160" s="122" t="str">
        <f>IF(R160&lt;&gt;0,IF(R160="New Site","",VLOOKUP($G$5&amp;R160,'list for drop down box'!V:AA,6,FALSE)),"")</f>
        <v/>
      </c>
      <c r="U160" s="69"/>
      <c r="V160" s="69"/>
      <c r="W160" s="104"/>
      <c r="X160" s="104"/>
      <c r="Y160" s="121" t="str">
        <f t="shared" si="36"/>
        <v/>
      </c>
      <c r="Z160" s="121" t="str">
        <f t="shared" si="37"/>
        <v/>
      </c>
      <c r="AA160" s="93" t="str">
        <f t="shared" si="38"/>
        <v/>
      </c>
      <c r="AB160" s="67"/>
      <c r="AC160" s="32">
        <f t="shared" si="33"/>
        <v>0</v>
      </c>
      <c r="AD160" s="32">
        <f>IF(OR(S160="",T160=""),0,IF(COUNTIF('list for drop down box'!$R$4:$R$89,S160&amp;T160)=1,0,1))</f>
        <v>0</v>
      </c>
      <c r="AE160" s="32">
        <f t="shared" si="34"/>
        <v>0</v>
      </c>
      <c r="AF160" s="62">
        <f>IF(AND(SUM(U$9:U354)&gt;0,SUM(U$9:U354)&lt;1),1,0)</f>
        <v>0</v>
      </c>
    </row>
    <row r="161" spans="1:32" s="14" customFormat="1" x14ac:dyDescent="0.25">
      <c r="A161" s="13" t="str">
        <f t="shared" si="31"/>
        <v>0-153</v>
      </c>
      <c r="B161" s="11">
        <f t="shared" si="35"/>
        <v>153</v>
      </c>
      <c r="C161" s="52">
        <f t="shared" si="32"/>
        <v>0</v>
      </c>
      <c r="D161" s="53">
        <f t="shared" si="3"/>
        <v>0</v>
      </c>
      <c r="E161" s="63"/>
      <c r="F161" s="94" t="str">
        <f>IF(ISBLANK(E161),"",VLOOKUP($E161,'list for drop down box'!$A$4:$B$500,2,FALSE))</f>
        <v/>
      </c>
      <c r="G161" s="95" t="str">
        <f>IF(ISBLANK($E161),"",VLOOKUP($E161,'list for drop down box'!$A$4:$C$500,3,FALSE))</f>
        <v/>
      </c>
      <c r="H161" s="96" t="str">
        <f>IF(ISBLANK($E161),"",VLOOKUP($E161,'list for drop down box'!$A$3:$E$4449,4,FALSE))</f>
        <v/>
      </c>
      <c r="I161" s="97" t="str">
        <f>IF(ISBLANK($E161),"",VLOOKUP($E161,'list for drop down box'!$A$3:$E$4449,5,FALSE))</f>
        <v/>
      </c>
      <c r="J161" s="123" t="str">
        <f>IF(ISBLANK($E161),"",IF(ISBLANK($M161),"",IF($M161="Yes","",IFERROR(VLOOKUP($G$5&amp;$E161,'list for drop down box'!$AC:$AH,4,FALSE),""))))</f>
        <v/>
      </c>
      <c r="K161" s="123" t="str">
        <f>IF(ISBLANK($E161),"",IF(ISBLANK($M161),"",IF($M161="Yes","",IFERROR(VLOOKUP($G$5&amp;$E161,'list for drop down box'!$AC:$AH,6,FALSE),""))))</f>
        <v/>
      </c>
      <c r="L161" s="123" t="str">
        <f>IF(ISBLANK($E161),"",IF(ISBLANK($M161),"",IF($M161="Yes","",IFERROR(VLOOKUP($G$5&amp;$E161,'list for drop down box'!$AC:$AH,5,FALSE),""))))</f>
        <v/>
      </c>
      <c r="M161" s="68"/>
      <c r="N161" s="64"/>
      <c r="O161" s="65"/>
      <c r="P161" s="65"/>
      <c r="Q161" s="65"/>
      <c r="R161" s="66"/>
      <c r="S161" s="122" t="str">
        <f>IF(R161&lt;&gt;0,IF(R161="New Site","",VLOOKUP($G$5&amp;R161,'list for drop down box'!V:AA,5,FALSE)),"")</f>
        <v/>
      </c>
      <c r="T161" s="122" t="str">
        <f>IF(R161&lt;&gt;0,IF(R161="New Site","",VLOOKUP($G$5&amp;R161,'list for drop down box'!V:AA,6,FALSE)),"")</f>
        <v/>
      </c>
      <c r="U161" s="69"/>
      <c r="V161" s="69"/>
      <c r="W161" s="104"/>
      <c r="X161" s="104"/>
      <c r="Y161" s="121" t="str">
        <f t="shared" si="36"/>
        <v/>
      </c>
      <c r="Z161" s="121" t="str">
        <f t="shared" si="37"/>
        <v/>
      </c>
      <c r="AA161" s="93" t="str">
        <f t="shared" si="38"/>
        <v/>
      </c>
      <c r="AB161" s="67"/>
      <c r="AC161" s="32">
        <f t="shared" si="33"/>
        <v>0</v>
      </c>
      <c r="AD161" s="32">
        <f>IF(OR(S161="",T161=""),0,IF(COUNTIF('list for drop down box'!$R$4:$R$89,S161&amp;T161)=1,0,1))</f>
        <v>0</v>
      </c>
      <c r="AE161" s="32">
        <f t="shared" si="34"/>
        <v>0</v>
      </c>
      <c r="AF161" s="62">
        <f>IF(AND(SUM(U$9:U355)&gt;0,SUM(U$9:U355)&lt;1),1,0)</f>
        <v>0</v>
      </c>
    </row>
    <row r="162" spans="1:32" s="14" customFormat="1" x14ac:dyDescent="0.25">
      <c r="A162" s="13" t="str">
        <f t="shared" si="31"/>
        <v>0-154</v>
      </c>
      <c r="B162" s="11">
        <f t="shared" si="35"/>
        <v>154</v>
      </c>
      <c r="C162" s="52">
        <f t="shared" si="32"/>
        <v>0</v>
      </c>
      <c r="D162" s="53">
        <f t="shared" si="3"/>
        <v>0</v>
      </c>
      <c r="E162" s="63"/>
      <c r="F162" s="94" t="str">
        <f>IF(ISBLANK(E162),"",VLOOKUP($E162,'list for drop down box'!$A$4:$B$500,2,FALSE))</f>
        <v/>
      </c>
      <c r="G162" s="95" t="str">
        <f>IF(ISBLANK($E162),"",VLOOKUP($E162,'list for drop down box'!$A$4:$C$500,3,FALSE))</f>
        <v/>
      </c>
      <c r="H162" s="96" t="str">
        <f>IF(ISBLANK($E162),"",VLOOKUP($E162,'list for drop down box'!$A$3:$E$4449,4,FALSE))</f>
        <v/>
      </c>
      <c r="I162" s="97" t="str">
        <f>IF(ISBLANK($E162),"",VLOOKUP($E162,'list for drop down box'!$A$3:$E$4449,5,FALSE))</f>
        <v/>
      </c>
      <c r="J162" s="123" t="str">
        <f>IF(ISBLANK($E162),"",IF(ISBLANK($M162),"",IF($M162="Yes","",IFERROR(VLOOKUP($G$5&amp;$E162,'list for drop down box'!$AC:$AH,4,FALSE),""))))</f>
        <v/>
      </c>
      <c r="K162" s="123" t="str">
        <f>IF(ISBLANK($E162),"",IF(ISBLANK($M162),"",IF($M162="Yes","",IFERROR(VLOOKUP($G$5&amp;$E162,'list for drop down box'!$AC:$AH,6,FALSE),""))))</f>
        <v/>
      </c>
      <c r="L162" s="123" t="str">
        <f>IF(ISBLANK($E162),"",IF(ISBLANK($M162),"",IF($M162="Yes","",IFERROR(VLOOKUP($G$5&amp;$E162,'list for drop down box'!$AC:$AH,5,FALSE),""))))</f>
        <v/>
      </c>
      <c r="M162" s="68"/>
      <c r="N162" s="64"/>
      <c r="O162" s="65"/>
      <c r="P162" s="65"/>
      <c r="Q162" s="65"/>
      <c r="R162" s="66"/>
      <c r="S162" s="122" t="str">
        <f>IF(R162&lt;&gt;0,IF(R162="New Site","",VLOOKUP($G$5&amp;R162,'list for drop down box'!V:AA,5,FALSE)),"")</f>
        <v/>
      </c>
      <c r="T162" s="122" t="str">
        <f>IF(R162&lt;&gt;0,IF(R162="New Site","",VLOOKUP($G$5&amp;R162,'list for drop down box'!V:AA,6,FALSE)),"")</f>
        <v/>
      </c>
      <c r="U162" s="69"/>
      <c r="V162" s="69"/>
      <c r="W162" s="104"/>
      <c r="X162" s="104"/>
      <c r="Y162" s="121" t="str">
        <f t="shared" si="36"/>
        <v/>
      </c>
      <c r="Z162" s="121" t="str">
        <f t="shared" si="37"/>
        <v/>
      </c>
      <c r="AA162" s="93" t="str">
        <f t="shared" si="38"/>
        <v/>
      </c>
      <c r="AB162" s="67"/>
      <c r="AC162" s="32">
        <f t="shared" si="33"/>
        <v>0</v>
      </c>
      <c r="AD162" s="32">
        <f>IF(OR(S162="",T162=""),0,IF(COUNTIF('list for drop down box'!$R$4:$R$89,S162&amp;T162)=1,0,1))</f>
        <v>0</v>
      </c>
      <c r="AE162" s="32">
        <f t="shared" si="34"/>
        <v>0</v>
      </c>
      <c r="AF162" s="62">
        <f>IF(AND(SUM(U$9:U356)&gt;0,SUM(U$9:U356)&lt;1),1,0)</f>
        <v>0</v>
      </c>
    </row>
    <row r="163" spans="1:32" s="14" customFormat="1" x14ac:dyDescent="0.25">
      <c r="A163" s="13" t="str">
        <f t="shared" si="31"/>
        <v>0-155</v>
      </c>
      <c r="B163" s="11">
        <f t="shared" si="35"/>
        <v>155</v>
      </c>
      <c r="C163" s="52">
        <f t="shared" si="32"/>
        <v>0</v>
      </c>
      <c r="D163" s="53">
        <f t="shared" si="3"/>
        <v>0</v>
      </c>
      <c r="E163" s="63"/>
      <c r="F163" s="94" t="str">
        <f>IF(ISBLANK(E163),"",VLOOKUP($E163,'list for drop down box'!$A$4:$B$500,2,FALSE))</f>
        <v/>
      </c>
      <c r="G163" s="95" t="str">
        <f>IF(ISBLANK($E163),"",VLOOKUP($E163,'list for drop down box'!$A$4:$C$500,3,FALSE))</f>
        <v/>
      </c>
      <c r="H163" s="96" t="str">
        <f>IF(ISBLANK($E163),"",VLOOKUP($E163,'list for drop down box'!$A$3:$E$4449,4,FALSE))</f>
        <v/>
      </c>
      <c r="I163" s="97" t="str">
        <f>IF(ISBLANK($E163),"",VLOOKUP($E163,'list for drop down box'!$A$3:$E$4449,5,FALSE))</f>
        <v/>
      </c>
      <c r="J163" s="123" t="str">
        <f>IF(ISBLANK($E163),"",IF(ISBLANK($M163),"",IF($M163="Yes","",IFERROR(VLOOKUP($G$5&amp;$E163,'list for drop down box'!$AC:$AH,4,FALSE),""))))</f>
        <v/>
      </c>
      <c r="K163" s="123" t="str">
        <f>IF(ISBLANK($E163),"",IF(ISBLANK($M163),"",IF($M163="Yes","",IFERROR(VLOOKUP($G$5&amp;$E163,'list for drop down box'!$AC:$AH,6,FALSE),""))))</f>
        <v/>
      </c>
      <c r="L163" s="123" t="str">
        <f>IF(ISBLANK($E163),"",IF(ISBLANK($M163),"",IF($M163="Yes","",IFERROR(VLOOKUP($G$5&amp;$E163,'list for drop down box'!$AC:$AH,5,FALSE),""))))</f>
        <v/>
      </c>
      <c r="M163" s="68"/>
      <c r="N163" s="64"/>
      <c r="O163" s="65"/>
      <c r="P163" s="65"/>
      <c r="Q163" s="65"/>
      <c r="R163" s="66"/>
      <c r="S163" s="122" t="str">
        <f>IF(R163&lt;&gt;0,IF(R163="New Site","",VLOOKUP($G$5&amp;R163,'list for drop down box'!V:AA,5,FALSE)),"")</f>
        <v/>
      </c>
      <c r="T163" s="122" t="str">
        <f>IF(R163&lt;&gt;0,IF(R163="New Site","",VLOOKUP($G$5&amp;R163,'list for drop down box'!V:AA,6,FALSE)),"")</f>
        <v/>
      </c>
      <c r="U163" s="69"/>
      <c r="V163" s="69"/>
      <c r="W163" s="104"/>
      <c r="X163" s="104"/>
      <c r="Y163" s="121" t="str">
        <f t="shared" si="36"/>
        <v/>
      </c>
      <c r="Z163" s="121" t="str">
        <f t="shared" si="37"/>
        <v/>
      </c>
      <c r="AA163" s="93" t="str">
        <f t="shared" si="38"/>
        <v/>
      </c>
      <c r="AB163" s="67"/>
      <c r="AC163" s="32">
        <f t="shared" si="33"/>
        <v>0</v>
      </c>
      <c r="AD163" s="32">
        <f>IF(OR(S163="",T163=""),0,IF(COUNTIF('list for drop down box'!$R$4:$R$89,S163&amp;T163)=1,0,1))</f>
        <v>0</v>
      </c>
      <c r="AE163" s="32">
        <f t="shared" si="34"/>
        <v>0</v>
      </c>
      <c r="AF163" s="62">
        <f>IF(AND(SUM(U$9:U357)&gt;0,SUM(U$9:U357)&lt;1),1,0)</f>
        <v>0</v>
      </c>
    </row>
    <row r="164" spans="1:32" s="14" customFormat="1" x14ac:dyDescent="0.25">
      <c r="A164" s="13" t="str">
        <f t="shared" si="31"/>
        <v>0-156</v>
      </c>
      <c r="B164" s="11">
        <f t="shared" si="35"/>
        <v>156</v>
      </c>
      <c r="C164" s="52">
        <f t="shared" si="32"/>
        <v>0</v>
      </c>
      <c r="D164" s="53">
        <f t="shared" si="3"/>
        <v>0</v>
      </c>
      <c r="E164" s="63"/>
      <c r="F164" s="94" t="str">
        <f>IF(ISBLANK(E164),"",VLOOKUP($E164,'list for drop down box'!$A$4:$B$500,2,FALSE))</f>
        <v/>
      </c>
      <c r="G164" s="95" t="str">
        <f>IF(ISBLANK($E164),"",VLOOKUP($E164,'list for drop down box'!$A$4:$C$500,3,FALSE))</f>
        <v/>
      </c>
      <c r="H164" s="96" t="str">
        <f>IF(ISBLANK($E164),"",VLOOKUP($E164,'list for drop down box'!$A$3:$E$4449,4,FALSE))</f>
        <v/>
      </c>
      <c r="I164" s="97" t="str">
        <f>IF(ISBLANK($E164),"",VLOOKUP($E164,'list for drop down box'!$A$3:$E$4449,5,FALSE))</f>
        <v/>
      </c>
      <c r="J164" s="123" t="str">
        <f>IF(ISBLANK($E164),"",IF(ISBLANK($M164),"",IF($M164="Yes","",IFERROR(VLOOKUP($G$5&amp;$E164,'list for drop down box'!$AC:$AH,4,FALSE),""))))</f>
        <v/>
      </c>
      <c r="K164" s="123" t="str">
        <f>IF(ISBLANK($E164),"",IF(ISBLANK($M164),"",IF($M164="Yes","",IFERROR(VLOOKUP($G$5&amp;$E164,'list for drop down box'!$AC:$AH,6,FALSE),""))))</f>
        <v/>
      </c>
      <c r="L164" s="123" t="str">
        <f>IF(ISBLANK($E164),"",IF(ISBLANK($M164),"",IF($M164="Yes","",IFERROR(VLOOKUP($G$5&amp;$E164,'list for drop down box'!$AC:$AH,5,FALSE),""))))</f>
        <v/>
      </c>
      <c r="M164" s="68"/>
      <c r="N164" s="64"/>
      <c r="O164" s="65"/>
      <c r="P164" s="65"/>
      <c r="Q164" s="65"/>
      <c r="R164" s="66"/>
      <c r="S164" s="122" t="str">
        <f>IF(R164&lt;&gt;0,IF(R164="New Site","",VLOOKUP($G$5&amp;R164,'list for drop down box'!V:AA,5,FALSE)),"")</f>
        <v/>
      </c>
      <c r="T164" s="122" t="str">
        <f>IF(R164&lt;&gt;0,IF(R164="New Site","",VLOOKUP($G$5&amp;R164,'list for drop down box'!V:AA,6,FALSE)),"")</f>
        <v/>
      </c>
      <c r="U164" s="69"/>
      <c r="V164" s="69"/>
      <c r="W164" s="104"/>
      <c r="X164" s="104"/>
      <c r="Y164" s="121" t="str">
        <f t="shared" si="36"/>
        <v/>
      </c>
      <c r="Z164" s="121" t="str">
        <f t="shared" si="37"/>
        <v/>
      </c>
      <c r="AA164" s="93" t="str">
        <f t="shared" si="38"/>
        <v/>
      </c>
      <c r="AB164" s="67"/>
      <c r="AC164" s="32">
        <f t="shared" si="33"/>
        <v>0</v>
      </c>
      <c r="AD164" s="32">
        <f>IF(OR(S164="",T164=""),0,IF(COUNTIF('list for drop down box'!$R$4:$R$89,S164&amp;T164)=1,0,1))</f>
        <v>0</v>
      </c>
      <c r="AE164" s="32">
        <f t="shared" si="34"/>
        <v>0</v>
      </c>
      <c r="AF164" s="62">
        <f>IF(AND(SUM(U$9:U358)&gt;0,SUM(U$9:U358)&lt;1),1,0)</f>
        <v>0</v>
      </c>
    </row>
    <row r="165" spans="1:32" s="14" customFormat="1" x14ac:dyDescent="0.25">
      <c r="A165" s="13" t="str">
        <f t="shared" si="31"/>
        <v>0-157</v>
      </c>
      <c r="B165" s="11">
        <f t="shared" si="35"/>
        <v>157</v>
      </c>
      <c r="C165" s="52">
        <f t="shared" si="32"/>
        <v>0</v>
      </c>
      <c r="D165" s="53">
        <f t="shared" si="3"/>
        <v>0</v>
      </c>
      <c r="E165" s="63"/>
      <c r="F165" s="94" t="str">
        <f>IF(ISBLANK(E165),"",VLOOKUP($E165,'list for drop down box'!$A$4:$B$500,2,FALSE))</f>
        <v/>
      </c>
      <c r="G165" s="95" t="str">
        <f>IF(ISBLANK($E165),"",VLOOKUP($E165,'list for drop down box'!$A$4:$C$500,3,FALSE))</f>
        <v/>
      </c>
      <c r="H165" s="96" t="str">
        <f>IF(ISBLANK($E165),"",VLOOKUP($E165,'list for drop down box'!$A$3:$E$4449,4,FALSE))</f>
        <v/>
      </c>
      <c r="I165" s="97" t="str">
        <f>IF(ISBLANK($E165),"",VLOOKUP($E165,'list for drop down box'!$A$3:$E$4449,5,FALSE))</f>
        <v/>
      </c>
      <c r="J165" s="123" t="str">
        <f>IF(ISBLANK($E165),"",IF(ISBLANK($M165),"",IF($M165="Yes","",IFERROR(VLOOKUP($G$5&amp;$E165,'list for drop down box'!$AC:$AH,4,FALSE),""))))</f>
        <v/>
      </c>
      <c r="K165" s="123" t="str">
        <f>IF(ISBLANK($E165),"",IF(ISBLANK($M165),"",IF($M165="Yes","",IFERROR(VLOOKUP($G$5&amp;$E165,'list for drop down box'!$AC:$AH,6,FALSE),""))))</f>
        <v/>
      </c>
      <c r="L165" s="123" t="str">
        <f>IF(ISBLANK($E165),"",IF(ISBLANK($M165),"",IF($M165="Yes","",IFERROR(VLOOKUP($G$5&amp;$E165,'list for drop down box'!$AC:$AH,5,FALSE),""))))</f>
        <v/>
      </c>
      <c r="M165" s="68"/>
      <c r="N165" s="64"/>
      <c r="O165" s="65"/>
      <c r="P165" s="65"/>
      <c r="Q165" s="65"/>
      <c r="R165" s="66"/>
      <c r="S165" s="122" t="str">
        <f>IF(R165&lt;&gt;0,IF(R165="New Site","",VLOOKUP($G$5&amp;R165,'list for drop down box'!V:AA,5,FALSE)),"")</f>
        <v/>
      </c>
      <c r="T165" s="122" t="str">
        <f>IF(R165&lt;&gt;0,IF(R165="New Site","",VLOOKUP($G$5&amp;R165,'list for drop down box'!V:AA,6,FALSE)),"")</f>
        <v/>
      </c>
      <c r="U165" s="69"/>
      <c r="V165" s="69"/>
      <c r="W165" s="104"/>
      <c r="X165" s="104"/>
      <c r="Y165" s="121" t="str">
        <f t="shared" si="36"/>
        <v/>
      </c>
      <c r="Z165" s="121" t="str">
        <f t="shared" si="37"/>
        <v/>
      </c>
      <c r="AA165" s="93" t="str">
        <f t="shared" si="38"/>
        <v/>
      </c>
      <c r="AB165" s="67"/>
      <c r="AC165" s="32">
        <f t="shared" si="33"/>
        <v>0</v>
      </c>
      <c r="AD165" s="32">
        <f>IF(OR(S165="",T165=""),0,IF(COUNTIF('list for drop down box'!$R$4:$R$89,S165&amp;T165)=1,0,1))</f>
        <v>0</v>
      </c>
      <c r="AE165" s="32">
        <f t="shared" si="34"/>
        <v>0</v>
      </c>
      <c r="AF165" s="62">
        <f>IF(AND(SUM(U$9:U359)&gt;0,SUM(U$9:U359)&lt;1),1,0)</f>
        <v>0</v>
      </c>
    </row>
    <row r="166" spans="1:32" s="14" customFormat="1" x14ac:dyDescent="0.25">
      <c r="A166" s="13" t="str">
        <f t="shared" si="31"/>
        <v>0-158</v>
      </c>
      <c r="B166" s="11">
        <f t="shared" si="35"/>
        <v>158</v>
      </c>
      <c r="C166" s="52">
        <f t="shared" si="32"/>
        <v>0</v>
      </c>
      <c r="D166" s="53">
        <f t="shared" si="3"/>
        <v>0</v>
      </c>
      <c r="E166" s="63"/>
      <c r="F166" s="94" t="str">
        <f>IF(ISBLANK(E166),"",VLOOKUP($E166,'list for drop down box'!$A$4:$B$500,2,FALSE))</f>
        <v/>
      </c>
      <c r="G166" s="95" t="str">
        <f>IF(ISBLANK($E166),"",VLOOKUP($E166,'list for drop down box'!$A$4:$C$500,3,FALSE))</f>
        <v/>
      </c>
      <c r="H166" s="96" t="str">
        <f>IF(ISBLANK($E166),"",VLOOKUP($E166,'list for drop down box'!$A$3:$E$4449,4,FALSE))</f>
        <v/>
      </c>
      <c r="I166" s="97" t="str">
        <f>IF(ISBLANK($E166),"",VLOOKUP($E166,'list for drop down box'!$A$3:$E$4449,5,FALSE))</f>
        <v/>
      </c>
      <c r="J166" s="123" t="str">
        <f>IF(ISBLANK($E166),"",IF(ISBLANK($M166),"",IF($M166="Yes","",IFERROR(VLOOKUP($G$5&amp;$E166,'list for drop down box'!$AC:$AH,4,FALSE),""))))</f>
        <v/>
      </c>
      <c r="K166" s="123" t="str">
        <f>IF(ISBLANK($E166),"",IF(ISBLANK($M166),"",IF($M166="Yes","",IFERROR(VLOOKUP($G$5&amp;$E166,'list for drop down box'!$AC:$AH,6,FALSE),""))))</f>
        <v/>
      </c>
      <c r="L166" s="123" t="str">
        <f>IF(ISBLANK($E166),"",IF(ISBLANK($M166),"",IF($M166="Yes","",IFERROR(VLOOKUP($G$5&amp;$E166,'list for drop down box'!$AC:$AH,5,FALSE),""))))</f>
        <v/>
      </c>
      <c r="M166" s="68"/>
      <c r="N166" s="64"/>
      <c r="O166" s="65"/>
      <c r="P166" s="65"/>
      <c r="Q166" s="65"/>
      <c r="R166" s="66"/>
      <c r="S166" s="122" t="str">
        <f>IF(R166&lt;&gt;0,IF(R166="New Site","",VLOOKUP($G$5&amp;R166,'list for drop down box'!V:AA,5,FALSE)),"")</f>
        <v/>
      </c>
      <c r="T166" s="122" t="str">
        <f>IF(R166&lt;&gt;0,IF(R166="New Site","",VLOOKUP($G$5&amp;R166,'list for drop down box'!V:AA,6,FALSE)),"")</f>
        <v/>
      </c>
      <c r="U166" s="69"/>
      <c r="V166" s="69"/>
      <c r="W166" s="104"/>
      <c r="X166" s="104"/>
      <c r="Y166" s="121" t="str">
        <f t="shared" si="36"/>
        <v/>
      </c>
      <c r="Z166" s="121" t="str">
        <f t="shared" si="37"/>
        <v/>
      </c>
      <c r="AA166" s="93" t="str">
        <f t="shared" si="38"/>
        <v/>
      </c>
      <c r="AB166" s="67"/>
      <c r="AC166" s="32">
        <f t="shared" si="33"/>
        <v>0</v>
      </c>
      <c r="AD166" s="32">
        <f>IF(OR(S166="",T166=""),0,IF(COUNTIF('list for drop down box'!$R$4:$R$89,S166&amp;T166)=1,0,1))</f>
        <v>0</v>
      </c>
      <c r="AE166" s="32">
        <f t="shared" si="34"/>
        <v>0</v>
      </c>
      <c r="AF166" s="62">
        <f>IF(AND(SUM(U$9:U360)&gt;0,SUM(U$9:U360)&lt;1),1,0)</f>
        <v>0</v>
      </c>
    </row>
    <row r="167" spans="1:32" s="14" customFormat="1" x14ac:dyDescent="0.25">
      <c r="A167" s="13" t="str">
        <f t="shared" si="31"/>
        <v>0-159</v>
      </c>
      <c r="B167" s="11">
        <f t="shared" si="35"/>
        <v>159</v>
      </c>
      <c r="C167" s="52">
        <f t="shared" si="32"/>
        <v>0</v>
      </c>
      <c r="D167" s="53">
        <f t="shared" si="3"/>
        <v>0</v>
      </c>
      <c r="E167" s="63"/>
      <c r="F167" s="94" t="str">
        <f>IF(ISBLANK(E167),"",VLOOKUP($E167,'list for drop down box'!$A$4:$B$500,2,FALSE))</f>
        <v/>
      </c>
      <c r="G167" s="95" t="str">
        <f>IF(ISBLANK($E167),"",VLOOKUP($E167,'list for drop down box'!$A$4:$C$500,3,FALSE))</f>
        <v/>
      </c>
      <c r="H167" s="96" t="str">
        <f>IF(ISBLANK($E167),"",VLOOKUP($E167,'list for drop down box'!$A$3:$E$4449,4,FALSE))</f>
        <v/>
      </c>
      <c r="I167" s="97" t="str">
        <f>IF(ISBLANK($E167),"",VLOOKUP($E167,'list for drop down box'!$A$3:$E$4449,5,FALSE))</f>
        <v/>
      </c>
      <c r="J167" s="123" t="str">
        <f>IF(ISBLANK($E167),"",IF(ISBLANK($M167),"",IF($M167="Yes","",IFERROR(VLOOKUP($G$5&amp;$E167,'list for drop down box'!$AC:$AH,4,FALSE),""))))</f>
        <v/>
      </c>
      <c r="K167" s="123" t="str">
        <f>IF(ISBLANK($E167),"",IF(ISBLANK($M167),"",IF($M167="Yes","",IFERROR(VLOOKUP($G$5&amp;$E167,'list for drop down box'!$AC:$AH,6,FALSE),""))))</f>
        <v/>
      </c>
      <c r="L167" s="123" t="str">
        <f>IF(ISBLANK($E167),"",IF(ISBLANK($M167),"",IF($M167="Yes","",IFERROR(VLOOKUP($G$5&amp;$E167,'list for drop down box'!$AC:$AH,5,FALSE),""))))</f>
        <v/>
      </c>
      <c r="M167" s="68"/>
      <c r="N167" s="64"/>
      <c r="O167" s="65"/>
      <c r="P167" s="65"/>
      <c r="Q167" s="65"/>
      <c r="R167" s="66"/>
      <c r="S167" s="122" t="str">
        <f>IF(R167&lt;&gt;0,IF(R167="New Site","",VLOOKUP($G$5&amp;R167,'list for drop down box'!V:AA,5,FALSE)),"")</f>
        <v/>
      </c>
      <c r="T167" s="122" t="str">
        <f>IF(R167&lt;&gt;0,IF(R167="New Site","",VLOOKUP($G$5&amp;R167,'list for drop down box'!V:AA,6,FALSE)),"")</f>
        <v/>
      </c>
      <c r="U167" s="69"/>
      <c r="V167" s="69"/>
      <c r="W167" s="104"/>
      <c r="X167" s="104"/>
      <c r="Y167" s="121" t="str">
        <f t="shared" si="36"/>
        <v/>
      </c>
      <c r="Z167" s="121" t="str">
        <f t="shared" si="37"/>
        <v/>
      </c>
      <c r="AA167" s="93" t="str">
        <f t="shared" si="38"/>
        <v/>
      </c>
      <c r="AB167" s="67"/>
      <c r="AC167" s="32">
        <f t="shared" si="33"/>
        <v>0</v>
      </c>
      <c r="AD167" s="32">
        <f>IF(OR(S167="",T167=""),0,IF(COUNTIF('list for drop down box'!$R$4:$R$89,S167&amp;T167)=1,0,1))</f>
        <v>0</v>
      </c>
      <c r="AE167" s="32">
        <f t="shared" si="34"/>
        <v>0</v>
      </c>
      <c r="AF167" s="62">
        <f>IF(AND(SUM(U$9:U361)&gt;0,SUM(U$9:U361)&lt;1),1,0)</f>
        <v>0</v>
      </c>
    </row>
    <row r="168" spans="1:32" s="14" customFormat="1" x14ac:dyDescent="0.25">
      <c r="A168" s="13" t="str">
        <f t="shared" si="31"/>
        <v>0-160</v>
      </c>
      <c r="B168" s="11">
        <f t="shared" si="35"/>
        <v>160</v>
      </c>
      <c r="C168" s="52">
        <f t="shared" si="32"/>
        <v>0</v>
      </c>
      <c r="D168" s="53">
        <f t="shared" si="3"/>
        <v>0</v>
      </c>
      <c r="E168" s="63"/>
      <c r="F168" s="94" t="str">
        <f>IF(ISBLANK(E168),"",VLOOKUP($E168,'list for drop down box'!$A$4:$B$500,2,FALSE))</f>
        <v/>
      </c>
      <c r="G168" s="95" t="str">
        <f>IF(ISBLANK($E168),"",VLOOKUP($E168,'list for drop down box'!$A$4:$C$500,3,FALSE))</f>
        <v/>
      </c>
      <c r="H168" s="96" t="str">
        <f>IF(ISBLANK($E168),"",VLOOKUP($E168,'list for drop down box'!$A$3:$E$4449,4,FALSE))</f>
        <v/>
      </c>
      <c r="I168" s="97" t="str">
        <f>IF(ISBLANK($E168),"",VLOOKUP($E168,'list for drop down box'!$A$3:$E$4449,5,FALSE))</f>
        <v/>
      </c>
      <c r="J168" s="123" t="str">
        <f>IF(ISBLANK($E168),"",IF(ISBLANK($M168),"",IF($M168="Yes","",IFERROR(VLOOKUP($G$5&amp;$E168,'list for drop down box'!$AC:$AH,4,FALSE),""))))</f>
        <v/>
      </c>
      <c r="K168" s="123" t="str">
        <f>IF(ISBLANK($E168),"",IF(ISBLANK($M168),"",IF($M168="Yes","",IFERROR(VLOOKUP($G$5&amp;$E168,'list for drop down box'!$AC:$AH,6,FALSE),""))))</f>
        <v/>
      </c>
      <c r="L168" s="123" t="str">
        <f>IF(ISBLANK($E168),"",IF(ISBLANK($M168),"",IF($M168="Yes","",IFERROR(VLOOKUP($G$5&amp;$E168,'list for drop down box'!$AC:$AH,5,FALSE),""))))</f>
        <v/>
      </c>
      <c r="M168" s="68"/>
      <c r="N168" s="64"/>
      <c r="O168" s="65"/>
      <c r="P168" s="65"/>
      <c r="Q168" s="65"/>
      <c r="R168" s="66"/>
      <c r="S168" s="122" t="str">
        <f>IF(R168&lt;&gt;0,IF(R168="New Site","",VLOOKUP($G$5&amp;R168,'list for drop down box'!V:AA,5,FALSE)),"")</f>
        <v/>
      </c>
      <c r="T168" s="122" t="str">
        <f>IF(R168&lt;&gt;0,IF(R168="New Site","",VLOOKUP($G$5&amp;R168,'list for drop down box'!V:AA,6,FALSE)),"")</f>
        <v/>
      </c>
      <c r="U168" s="69"/>
      <c r="V168" s="69"/>
      <c r="W168" s="104"/>
      <c r="X168" s="104"/>
      <c r="Y168" s="121" t="str">
        <f t="shared" si="36"/>
        <v/>
      </c>
      <c r="Z168" s="121" t="str">
        <f t="shared" si="37"/>
        <v/>
      </c>
      <c r="AA168" s="93" t="str">
        <f t="shared" si="38"/>
        <v/>
      </c>
      <c r="AB168" s="67"/>
      <c r="AC168" s="32">
        <f t="shared" si="33"/>
        <v>0</v>
      </c>
      <c r="AD168" s="32">
        <f>IF(OR(S168="",T168=""),0,IF(COUNTIF('list for drop down box'!$R$4:$R$89,S168&amp;T168)=1,0,1))</f>
        <v>0</v>
      </c>
      <c r="AE168" s="32">
        <f t="shared" si="34"/>
        <v>0</v>
      </c>
      <c r="AF168" s="62">
        <f>IF(AND(SUM(U$9:U362)&gt;0,SUM(U$9:U362)&lt;1),1,0)</f>
        <v>0</v>
      </c>
    </row>
    <row r="169" spans="1:32" s="14" customFormat="1" x14ac:dyDescent="0.25">
      <c r="A169" s="13" t="str">
        <f t="shared" ref="A169:A200" si="39">D169&amp;"-"&amp;B169</f>
        <v>0-161</v>
      </c>
      <c r="B169" s="11">
        <f t="shared" si="35"/>
        <v>161</v>
      </c>
      <c r="C169" s="52">
        <f t="shared" ref="C169:C202" si="40">$V$3</f>
        <v>0</v>
      </c>
      <c r="D169" s="53">
        <f t="shared" si="3"/>
        <v>0</v>
      </c>
      <c r="E169" s="63"/>
      <c r="F169" s="94" t="str">
        <f>IF(ISBLANK(E169),"",VLOOKUP($E169,'list for drop down box'!$A$4:$B$500,2,FALSE))</f>
        <v/>
      </c>
      <c r="G169" s="95" t="str">
        <f>IF(ISBLANK($E169),"",VLOOKUP($E169,'list for drop down box'!$A$4:$C$500,3,FALSE))</f>
        <v/>
      </c>
      <c r="H169" s="96" t="str">
        <f>IF(ISBLANK($E169),"",VLOOKUP($E169,'list for drop down box'!$A$3:$E$4449,4,FALSE))</f>
        <v/>
      </c>
      <c r="I169" s="97" t="str">
        <f>IF(ISBLANK($E169),"",VLOOKUP($E169,'list for drop down box'!$A$3:$E$4449,5,FALSE))</f>
        <v/>
      </c>
      <c r="J169" s="123" t="str">
        <f>IF(ISBLANK($E169),"",IF(ISBLANK($M169),"",IF($M169="Yes","",IFERROR(VLOOKUP($G$5&amp;$E169,'list for drop down box'!$AC:$AH,4,FALSE),""))))</f>
        <v/>
      </c>
      <c r="K169" s="123" t="str">
        <f>IF(ISBLANK($E169),"",IF(ISBLANK($M169),"",IF($M169="Yes","",IFERROR(VLOOKUP($G$5&amp;$E169,'list for drop down box'!$AC:$AH,6,FALSE),""))))</f>
        <v/>
      </c>
      <c r="L169" s="123" t="str">
        <f>IF(ISBLANK($E169),"",IF(ISBLANK($M169),"",IF($M169="Yes","",IFERROR(VLOOKUP($G$5&amp;$E169,'list for drop down box'!$AC:$AH,5,FALSE),""))))</f>
        <v/>
      </c>
      <c r="M169" s="68"/>
      <c r="N169" s="64"/>
      <c r="O169" s="65"/>
      <c r="P169" s="65"/>
      <c r="Q169" s="65"/>
      <c r="R169" s="66"/>
      <c r="S169" s="122" t="str">
        <f>IF(R169&lt;&gt;0,IF(R169="New Site","",VLOOKUP($G$5&amp;R169,'list for drop down box'!V:AA,5,FALSE)),"")</f>
        <v/>
      </c>
      <c r="T169" s="122" t="str">
        <f>IF(R169&lt;&gt;0,IF(R169="New Site","",VLOOKUP($G$5&amp;R169,'list for drop down box'!V:AA,6,FALSE)),"")</f>
        <v/>
      </c>
      <c r="U169" s="69"/>
      <c r="V169" s="69"/>
      <c r="W169" s="104"/>
      <c r="X169" s="104"/>
      <c r="Y169" s="121" t="str">
        <f t="shared" si="36"/>
        <v/>
      </c>
      <c r="Z169" s="121" t="str">
        <f t="shared" si="37"/>
        <v/>
      </c>
      <c r="AA169" s="93" t="str">
        <f t="shared" si="38"/>
        <v/>
      </c>
      <c r="AB169" s="67"/>
      <c r="AC169" s="32">
        <f t="shared" ref="AC169:AC202" si="41">IF(OR(R169="New Site",ISBLANK(R169)),0,IF(S169=VLOOKUP($G$5&amp;$R169,TLA_Lookup,5,FALSE),0,1))</f>
        <v>0</v>
      </c>
      <c r="AD169" s="32">
        <f>IF(OR(S169="",T169=""),0,IF(COUNTIF('list for drop down box'!$R$4:$R$89,S169&amp;T169)=1,0,1))</f>
        <v>0</v>
      </c>
      <c r="AE169" s="32">
        <f t="shared" ref="AE169:AE202" si="42">IF(ISERR(AVERAGEIFS($W$9:$W$202,$E$9:$E$202,E169)),0,IF(AVERAGEIFS($W$9:$W$202,$E$9:$E$202,E169)&lt;&gt;W169,1,0))</f>
        <v>0</v>
      </c>
      <c r="AF169" s="62">
        <f>IF(AND(SUM(U$9:U363)&gt;0,SUM(U$9:U363)&lt;1),1,0)</f>
        <v>0</v>
      </c>
    </row>
    <row r="170" spans="1:32" s="14" customFormat="1" x14ac:dyDescent="0.25">
      <c r="A170" s="13" t="str">
        <f t="shared" si="39"/>
        <v>0-162</v>
      </c>
      <c r="B170" s="11">
        <f t="shared" si="35"/>
        <v>162</v>
      </c>
      <c r="C170" s="52">
        <f t="shared" si="40"/>
        <v>0</v>
      </c>
      <c r="D170" s="53">
        <f t="shared" si="3"/>
        <v>0</v>
      </c>
      <c r="E170" s="63"/>
      <c r="F170" s="94" t="str">
        <f>IF(ISBLANK(E170),"",VLOOKUP($E170,'list for drop down box'!$A$4:$B$500,2,FALSE))</f>
        <v/>
      </c>
      <c r="G170" s="95" t="str">
        <f>IF(ISBLANK($E170),"",VLOOKUP($E170,'list for drop down box'!$A$4:$C$500,3,FALSE))</f>
        <v/>
      </c>
      <c r="H170" s="96" t="str">
        <f>IF(ISBLANK($E170),"",VLOOKUP($E170,'list for drop down box'!$A$3:$E$4449,4,FALSE))</f>
        <v/>
      </c>
      <c r="I170" s="97" t="str">
        <f>IF(ISBLANK($E170),"",VLOOKUP($E170,'list for drop down box'!$A$3:$E$4449,5,FALSE))</f>
        <v/>
      </c>
      <c r="J170" s="123" t="str">
        <f>IF(ISBLANK($E170),"",IF(ISBLANK($M170),"",IF($M170="Yes","",IFERROR(VLOOKUP($G$5&amp;$E170,'list for drop down box'!$AC:$AH,4,FALSE),""))))</f>
        <v/>
      </c>
      <c r="K170" s="123" t="str">
        <f>IF(ISBLANK($E170),"",IF(ISBLANK($M170),"",IF($M170="Yes","",IFERROR(VLOOKUP($G$5&amp;$E170,'list for drop down box'!$AC:$AH,6,FALSE),""))))</f>
        <v/>
      </c>
      <c r="L170" s="123" t="str">
        <f>IF(ISBLANK($E170),"",IF(ISBLANK($M170),"",IF($M170="Yes","",IFERROR(VLOOKUP($G$5&amp;$E170,'list for drop down box'!$AC:$AH,5,FALSE),""))))</f>
        <v/>
      </c>
      <c r="M170" s="68"/>
      <c r="N170" s="64"/>
      <c r="O170" s="65"/>
      <c r="P170" s="65"/>
      <c r="Q170" s="65"/>
      <c r="R170" s="66"/>
      <c r="S170" s="122" t="str">
        <f>IF(R170&lt;&gt;0,IF(R170="New Site","",VLOOKUP($G$5&amp;R170,'list for drop down box'!V:AA,5,FALSE)),"")</f>
        <v/>
      </c>
      <c r="T170" s="122" t="str">
        <f>IF(R170&lt;&gt;0,IF(R170="New Site","",VLOOKUP($G$5&amp;R170,'list for drop down box'!V:AA,6,FALSE)),"")</f>
        <v/>
      </c>
      <c r="U170" s="69"/>
      <c r="V170" s="69"/>
      <c r="W170" s="104"/>
      <c r="X170" s="104"/>
      <c r="Y170" s="121" t="str">
        <f t="shared" si="36"/>
        <v/>
      </c>
      <c r="Z170" s="121" t="str">
        <f t="shared" si="37"/>
        <v/>
      </c>
      <c r="AA170" s="93" t="str">
        <f t="shared" si="38"/>
        <v/>
      </c>
      <c r="AB170" s="67"/>
      <c r="AC170" s="32">
        <f t="shared" si="41"/>
        <v>0</v>
      </c>
      <c r="AD170" s="32">
        <f>IF(OR(S170="",T170=""),0,IF(COUNTIF('list for drop down box'!$R$4:$R$89,S170&amp;T170)=1,0,1))</f>
        <v>0</v>
      </c>
      <c r="AE170" s="32">
        <f t="shared" si="42"/>
        <v>0</v>
      </c>
      <c r="AF170" s="62">
        <f>IF(AND(SUM(U$9:U364)&gt;0,SUM(U$9:U364)&lt;1),1,0)</f>
        <v>0</v>
      </c>
    </row>
    <row r="171" spans="1:32" s="14" customFormat="1" x14ac:dyDescent="0.25">
      <c r="A171" s="13" t="str">
        <f t="shared" si="39"/>
        <v>0-163</v>
      </c>
      <c r="B171" s="11">
        <f t="shared" si="35"/>
        <v>163</v>
      </c>
      <c r="C171" s="52">
        <f t="shared" si="40"/>
        <v>0</v>
      </c>
      <c r="D171" s="53">
        <f t="shared" si="3"/>
        <v>0</v>
      </c>
      <c r="E171" s="63"/>
      <c r="F171" s="94" t="str">
        <f>IF(ISBLANK(E171),"",VLOOKUP($E171,'list for drop down box'!$A$4:$B$500,2,FALSE))</f>
        <v/>
      </c>
      <c r="G171" s="95" t="str">
        <f>IF(ISBLANK($E171),"",VLOOKUP($E171,'list for drop down box'!$A$4:$C$500,3,FALSE))</f>
        <v/>
      </c>
      <c r="H171" s="96" t="str">
        <f>IF(ISBLANK($E171),"",VLOOKUP($E171,'list for drop down box'!$A$3:$E$4449,4,FALSE))</f>
        <v/>
      </c>
      <c r="I171" s="97" t="str">
        <f>IF(ISBLANK($E171),"",VLOOKUP($E171,'list for drop down box'!$A$3:$E$4449,5,FALSE))</f>
        <v/>
      </c>
      <c r="J171" s="123" t="str">
        <f>IF(ISBLANK($E171),"",IF(ISBLANK($M171),"",IF($M171="Yes","",IFERROR(VLOOKUP($G$5&amp;$E171,'list for drop down box'!$AC:$AH,4,FALSE),""))))</f>
        <v/>
      </c>
      <c r="K171" s="123" t="str">
        <f>IF(ISBLANK($E171),"",IF(ISBLANK($M171),"",IF($M171="Yes","",IFERROR(VLOOKUP($G$5&amp;$E171,'list for drop down box'!$AC:$AH,6,FALSE),""))))</f>
        <v/>
      </c>
      <c r="L171" s="123" t="str">
        <f>IF(ISBLANK($E171),"",IF(ISBLANK($M171),"",IF($M171="Yes","",IFERROR(VLOOKUP($G$5&amp;$E171,'list for drop down box'!$AC:$AH,5,FALSE),""))))</f>
        <v/>
      </c>
      <c r="M171" s="68"/>
      <c r="N171" s="64"/>
      <c r="O171" s="65"/>
      <c r="P171" s="65"/>
      <c r="Q171" s="65"/>
      <c r="R171" s="66"/>
      <c r="S171" s="122" t="str">
        <f>IF(R171&lt;&gt;0,IF(R171="New Site","",VLOOKUP($G$5&amp;R171,'list for drop down box'!V:AA,5,FALSE)),"")</f>
        <v/>
      </c>
      <c r="T171" s="122" t="str">
        <f>IF(R171&lt;&gt;0,IF(R171="New Site","",VLOOKUP($G$5&amp;R171,'list for drop down box'!V:AA,6,FALSE)),"")</f>
        <v/>
      </c>
      <c r="U171" s="69"/>
      <c r="V171" s="69"/>
      <c r="W171" s="104"/>
      <c r="X171" s="104"/>
      <c r="Y171" s="121" t="str">
        <f t="shared" si="36"/>
        <v/>
      </c>
      <c r="Z171" s="121" t="str">
        <f t="shared" si="37"/>
        <v/>
      </c>
      <c r="AA171" s="93" t="str">
        <f t="shared" si="38"/>
        <v/>
      </c>
      <c r="AB171" s="67"/>
      <c r="AC171" s="32">
        <f t="shared" si="41"/>
        <v>0</v>
      </c>
      <c r="AD171" s="32">
        <f>IF(OR(S171="",T171=""),0,IF(COUNTIF('list for drop down box'!$R$4:$R$89,S171&amp;T171)=1,0,1))</f>
        <v>0</v>
      </c>
      <c r="AE171" s="32">
        <f t="shared" si="42"/>
        <v>0</v>
      </c>
      <c r="AF171" s="62">
        <f>IF(AND(SUM(U$9:U365)&gt;0,SUM(U$9:U365)&lt;1),1,0)</f>
        <v>0</v>
      </c>
    </row>
    <row r="172" spans="1:32" s="14" customFormat="1" x14ac:dyDescent="0.25">
      <c r="A172" s="13" t="str">
        <f t="shared" si="39"/>
        <v>0-164</v>
      </c>
      <c r="B172" s="11">
        <f t="shared" si="35"/>
        <v>164</v>
      </c>
      <c r="C172" s="52">
        <f t="shared" si="40"/>
        <v>0</v>
      </c>
      <c r="D172" s="53">
        <f t="shared" si="3"/>
        <v>0</v>
      </c>
      <c r="E172" s="63"/>
      <c r="F172" s="94" t="str">
        <f>IF(ISBLANK(E172),"",VLOOKUP($E172,'list for drop down box'!$A$4:$B$500,2,FALSE))</f>
        <v/>
      </c>
      <c r="G172" s="95" t="str">
        <f>IF(ISBLANK($E172),"",VLOOKUP($E172,'list for drop down box'!$A$4:$C$500,3,FALSE))</f>
        <v/>
      </c>
      <c r="H172" s="96" t="str">
        <f>IF(ISBLANK($E172),"",VLOOKUP($E172,'list for drop down box'!$A$3:$E$4449,4,FALSE))</f>
        <v/>
      </c>
      <c r="I172" s="97" t="str">
        <f>IF(ISBLANK($E172),"",VLOOKUP($E172,'list for drop down box'!$A$3:$E$4449,5,FALSE))</f>
        <v/>
      </c>
      <c r="J172" s="123" t="str">
        <f>IF(ISBLANK($E172),"",IF(ISBLANK($M172),"",IF($M172="Yes","",IFERROR(VLOOKUP($G$5&amp;$E172,'list for drop down box'!$AC:$AH,4,FALSE),""))))</f>
        <v/>
      </c>
      <c r="K172" s="123" t="str">
        <f>IF(ISBLANK($E172),"",IF(ISBLANK($M172),"",IF($M172="Yes","",IFERROR(VLOOKUP($G$5&amp;$E172,'list for drop down box'!$AC:$AH,6,FALSE),""))))</f>
        <v/>
      </c>
      <c r="L172" s="123" t="str">
        <f>IF(ISBLANK($E172),"",IF(ISBLANK($M172),"",IF($M172="Yes","",IFERROR(VLOOKUP($G$5&amp;$E172,'list for drop down box'!$AC:$AH,5,FALSE),""))))</f>
        <v/>
      </c>
      <c r="M172" s="68"/>
      <c r="N172" s="64"/>
      <c r="O172" s="65"/>
      <c r="P172" s="65"/>
      <c r="Q172" s="65"/>
      <c r="R172" s="66"/>
      <c r="S172" s="122" t="str">
        <f>IF(R172&lt;&gt;0,IF(R172="New Site","",VLOOKUP($G$5&amp;R172,'list for drop down box'!V:AA,5,FALSE)),"")</f>
        <v/>
      </c>
      <c r="T172" s="122" t="str">
        <f>IF(R172&lt;&gt;0,IF(R172="New Site","",VLOOKUP($G$5&amp;R172,'list for drop down box'!V:AA,6,FALSE)),"")</f>
        <v/>
      </c>
      <c r="U172" s="69"/>
      <c r="V172" s="69"/>
      <c r="W172" s="104"/>
      <c r="X172" s="104"/>
      <c r="Y172" s="121" t="str">
        <f t="shared" si="36"/>
        <v/>
      </c>
      <c r="Z172" s="121" t="str">
        <f t="shared" si="37"/>
        <v/>
      </c>
      <c r="AA172" s="93" t="str">
        <f t="shared" si="38"/>
        <v/>
      </c>
      <c r="AB172" s="67"/>
      <c r="AC172" s="32">
        <f t="shared" si="41"/>
        <v>0</v>
      </c>
      <c r="AD172" s="32">
        <f>IF(OR(S172="",T172=""),0,IF(COUNTIF('list for drop down box'!$R$4:$R$89,S172&amp;T172)=1,0,1))</f>
        <v>0</v>
      </c>
      <c r="AE172" s="32">
        <f t="shared" si="42"/>
        <v>0</v>
      </c>
      <c r="AF172" s="62">
        <f>IF(AND(SUM(U$9:U366)&gt;0,SUM(U$9:U366)&lt;1),1,0)</f>
        <v>0</v>
      </c>
    </row>
    <row r="173" spans="1:32" s="14" customFormat="1" x14ac:dyDescent="0.25">
      <c r="A173" s="13" t="str">
        <f t="shared" si="39"/>
        <v>0-165</v>
      </c>
      <c r="B173" s="11">
        <f t="shared" si="35"/>
        <v>165</v>
      </c>
      <c r="C173" s="52">
        <f t="shared" si="40"/>
        <v>0</v>
      </c>
      <c r="D173" s="53">
        <f t="shared" si="3"/>
        <v>0</v>
      </c>
      <c r="E173" s="63"/>
      <c r="F173" s="94" t="str">
        <f>IF(ISBLANK(E173),"",VLOOKUP($E173,'list for drop down box'!$A$4:$B$500,2,FALSE))</f>
        <v/>
      </c>
      <c r="G173" s="95" t="str">
        <f>IF(ISBLANK($E173),"",VLOOKUP($E173,'list for drop down box'!$A$4:$C$500,3,FALSE))</f>
        <v/>
      </c>
      <c r="H173" s="96" t="str">
        <f>IF(ISBLANK($E173),"",VLOOKUP($E173,'list for drop down box'!$A$3:$E$4449,4,FALSE))</f>
        <v/>
      </c>
      <c r="I173" s="97" t="str">
        <f>IF(ISBLANK($E173),"",VLOOKUP($E173,'list for drop down box'!$A$3:$E$4449,5,FALSE))</f>
        <v/>
      </c>
      <c r="J173" s="123" t="str">
        <f>IF(ISBLANK($E173),"",IF(ISBLANK($M173),"",IF($M173="Yes","",IFERROR(VLOOKUP($G$5&amp;$E173,'list for drop down box'!$AC:$AH,4,FALSE),""))))</f>
        <v/>
      </c>
      <c r="K173" s="123" t="str">
        <f>IF(ISBLANK($E173),"",IF(ISBLANK($M173),"",IF($M173="Yes","",IFERROR(VLOOKUP($G$5&amp;$E173,'list for drop down box'!$AC:$AH,6,FALSE),""))))</f>
        <v/>
      </c>
      <c r="L173" s="123" t="str">
        <f>IF(ISBLANK($E173),"",IF(ISBLANK($M173),"",IF($M173="Yes","",IFERROR(VLOOKUP($G$5&amp;$E173,'list for drop down box'!$AC:$AH,5,FALSE),""))))</f>
        <v/>
      </c>
      <c r="M173" s="68"/>
      <c r="N173" s="64"/>
      <c r="O173" s="65"/>
      <c r="P173" s="65"/>
      <c r="Q173" s="65"/>
      <c r="R173" s="66"/>
      <c r="S173" s="122" t="str">
        <f>IF(R173&lt;&gt;0,IF(R173="New Site","",VLOOKUP($G$5&amp;R173,'list for drop down box'!V:AA,5,FALSE)),"")</f>
        <v/>
      </c>
      <c r="T173" s="122" t="str">
        <f>IF(R173&lt;&gt;0,IF(R173="New Site","",VLOOKUP($G$5&amp;R173,'list for drop down box'!V:AA,6,FALSE)),"")</f>
        <v/>
      </c>
      <c r="U173" s="69"/>
      <c r="V173" s="69"/>
      <c r="W173" s="104"/>
      <c r="X173" s="104"/>
      <c r="Y173" s="121" t="str">
        <f t="shared" si="36"/>
        <v/>
      </c>
      <c r="Z173" s="121" t="str">
        <f t="shared" si="37"/>
        <v/>
      </c>
      <c r="AA173" s="93" t="str">
        <f t="shared" si="38"/>
        <v/>
      </c>
      <c r="AB173" s="67"/>
      <c r="AC173" s="32">
        <f t="shared" si="41"/>
        <v>0</v>
      </c>
      <c r="AD173" s="32">
        <f>IF(OR(S173="",T173=""),0,IF(COUNTIF('list for drop down box'!$R$4:$R$89,S173&amp;T173)=1,0,1))</f>
        <v>0</v>
      </c>
      <c r="AE173" s="32">
        <f t="shared" si="42"/>
        <v>0</v>
      </c>
      <c r="AF173" s="62">
        <f>IF(AND(SUM(U$9:U367)&gt;0,SUM(U$9:U367)&lt;1),1,0)</f>
        <v>0</v>
      </c>
    </row>
    <row r="174" spans="1:32" s="14" customFormat="1" x14ac:dyDescent="0.25">
      <c r="A174" s="13" t="str">
        <f t="shared" si="39"/>
        <v>0-166</v>
      </c>
      <c r="B174" s="11">
        <f t="shared" si="35"/>
        <v>166</v>
      </c>
      <c r="C174" s="52">
        <f t="shared" si="40"/>
        <v>0</v>
      </c>
      <c r="D174" s="53">
        <f t="shared" si="3"/>
        <v>0</v>
      </c>
      <c r="E174" s="63"/>
      <c r="F174" s="94" t="str">
        <f>IF(ISBLANK(E174),"",VLOOKUP($E174,'list for drop down box'!$A$4:$B$500,2,FALSE))</f>
        <v/>
      </c>
      <c r="G174" s="95" t="str">
        <f>IF(ISBLANK($E174),"",VLOOKUP($E174,'list for drop down box'!$A$4:$C$500,3,FALSE))</f>
        <v/>
      </c>
      <c r="H174" s="96" t="str">
        <f>IF(ISBLANK($E174),"",VLOOKUP($E174,'list for drop down box'!$A$3:$E$4449,4,FALSE))</f>
        <v/>
      </c>
      <c r="I174" s="97" t="str">
        <f>IF(ISBLANK($E174),"",VLOOKUP($E174,'list for drop down box'!$A$3:$E$4449,5,FALSE))</f>
        <v/>
      </c>
      <c r="J174" s="123" t="str">
        <f>IF(ISBLANK($E174),"",IF(ISBLANK($M174),"",IF($M174="Yes","",IFERROR(VLOOKUP($G$5&amp;$E174,'list for drop down box'!$AC:$AH,4,FALSE),""))))</f>
        <v/>
      </c>
      <c r="K174" s="123" t="str">
        <f>IF(ISBLANK($E174),"",IF(ISBLANK($M174),"",IF($M174="Yes","",IFERROR(VLOOKUP($G$5&amp;$E174,'list for drop down box'!$AC:$AH,6,FALSE),""))))</f>
        <v/>
      </c>
      <c r="L174" s="123" t="str">
        <f>IF(ISBLANK($E174),"",IF(ISBLANK($M174),"",IF($M174="Yes","",IFERROR(VLOOKUP($G$5&amp;$E174,'list for drop down box'!$AC:$AH,5,FALSE),""))))</f>
        <v/>
      </c>
      <c r="M174" s="68"/>
      <c r="N174" s="64"/>
      <c r="O174" s="65"/>
      <c r="P174" s="65"/>
      <c r="Q174" s="65"/>
      <c r="R174" s="66"/>
      <c r="S174" s="122" t="str">
        <f>IF(R174&lt;&gt;0,IF(R174="New Site","",VLOOKUP($G$5&amp;R174,'list for drop down box'!V:AA,5,FALSE)),"")</f>
        <v/>
      </c>
      <c r="T174" s="122" t="str">
        <f>IF(R174&lt;&gt;0,IF(R174="New Site","",VLOOKUP($G$5&amp;R174,'list for drop down box'!V:AA,6,FALSE)),"")</f>
        <v/>
      </c>
      <c r="U174" s="69"/>
      <c r="V174" s="69"/>
      <c r="W174" s="104"/>
      <c r="X174" s="104"/>
      <c r="Y174" s="121" t="str">
        <f t="shared" si="36"/>
        <v/>
      </c>
      <c r="Z174" s="121" t="str">
        <f t="shared" si="37"/>
        <v/>
      </c>
      <c r="AA174" s="93" t="str">
        <f t="shared" si="38"/>
        <v/>
      </c>
      <c r="AB174" s="67"/>
      <c r="AC174" s="32">
        <f t="shared" si="41"/>
        <v>0</v>
      </c>
      <c r="AD174" s="32">
        <f>IF(OR(S174="",T174=""),0,IF(COUNTIF('list for drop down box'!$R$4:$R$89,S174&amp;T174)=1,0,1))</f>
        <v>0</v>
      </c>
      <c r="AE174" s="32">
        <f t="shared" si="42"/>
        <v>0</v>
      </c>
      <c r="AF174" s="62">
        <f>IF(AND(SUM(U$9:U368)&gt;0,SUM(U$9:U368)&lt;1),1,0)</f>
        <v>0</v>
      </c>
    </row>
    <row r="175" spans="1:32" s="14" customFormat="1" x14ac:dyDescent="0.25">
      <c r="A175" s="13" t="str">
        <f t="shared" si="39"/>
        <v>0-167</v>
      </c>
      <c r="B175" s="11">
        <f t="shared" si="35"/>
        <v>167</v>
      </c>
      <c r="C175" s="52">
        <f t="shared" si="40"/>
        <v>0</v>
      </c>
      <c r="D175" s="53">
        <f t="shared" si="3"/>
        <v>0</v>
      </c>
      <c r="E175" s="63"/>
      <c r="F175" s="94" t="str">
        <f>IF(ISBLANK(E175),"",VLOOKUP($E175,'list for drop down box'!$A$4:$B$500,2,FALSE))</f>
        <v/>
      </c>
      <c r="G175" s="95" t="str">
        <f>IF(ISBLANK($E175),"",VLOOKUP($E175,'list for drop down box'!$A$4:$C$500,3,FALSE))</f>
        <v/>
      </c>
      <c r="H175" s="96" t="str">
        <f>IF(ISBLANK($E175),"",VLOOKUP($E175,'list for drop down box'!$A$3:$E$4449,4,FALSE))</f>
        <v/>
      </c>
      <c r="I175" s="97" t="str">
        <f>IF(ISBLANK($E175),"",VLOOKUP($E175,'list for drop down box'!$A$3:$E$4449,5,FALSE))</f>
        <v/>
      </c>
      <c r="J175" s="123" t="str">
        <f>IF(ISBLANK($E175),"",IF(ISBLANK($M175),"",IF($M175="Yes","",IFERROR(VLOOKUP($G$5&amp;$E175,'list for drop down box'!$AC:$AH,4,FALSE),""))))</f>
        <v/>
      </c>
      <c r="K175" s="123" t="str">
        <f>IF(ISBLANK($E175),"",IF(ISBLANK($M175),"",IF($M175="Yes","",IFERROR(VLOOKUP($G$5&amp;$E175,'list for drop down box'!$AC:$AH,6,FALSE),""))))</f>
        <v/>
      </c>
      <c r="L175" s="123" t="str">
        <f>IF(ISBLANK($E175),"",IF(ISBLANK($M175),"",IF($M175="Yes","",IFERROR(VLOOKUP($G$5&amp;$E175,'list for drop down box'!$AC:$AH,5,FALSE),""))))</f>
        <v/>
      </c>
      <c r="M175" s="68"/>
      <c r="N175" s="64"/>
      <c r="O175" s="65"/>
      <c r="P175" s="65"/>
      <c r="Q175" s="65"/>
      <c r="R175" s="66"/>
      <c r="S175" s="122" t="str">
        <f>IF(R175&lt;&gt;0,IF(R175="New Site","",VLOOKUP($G$5&amp;R175,'list for drop down box'!V:AA,5,FALSE)),"")</f>
        <v/>
      </c>
      <c r="T175" s="122" t="str">
        <f>IF(R175&lt;&gt;0,IF(R175="New Site","",VLOOKUP($G$5&amp;R175,'list for drop down box'!V:AA,6,FALSE)),"")</f>
        <v/>
      </c>
      <c r="U175" s="69"/>
      <c r="V175" s="69"/>
      <c r="W175" s="104"/>
      <c r="X175" s="104"/>
      <c r="Y175" s="121" t="str">
        <f t="shared" si="36"/>
        <v/>
      </c>
      <c r="Z175" s="121" t="str">
        <f t="shared" si="37"/>
        <v/>
      </c>
      <c r="AA175" s="93" t="str">
        <f t="shared" si="38"/>
        <v/>
      </c>
      <c r="AB175" s="67"/>
      <c r="AC175" s="32">
        <f t="shared" si="41"/>
        <v>0</v>
      </c>
      <c r="AD175" s="32">
        <f>IF(OR(S175="",T175=""),0,IF(COUNTIF('list for drop down box'!$R$4:$R$89,S175&amp;T175)=1,0,1))</f>
        <v>0</v>
      </c>
      <c r="AE175" s="32">
        <f t="shared" si="42"/>
        <v>0</v>
      </c>
      <c r="AF175" s="62">
        <f>IF(AND(SUM(U$9:U369)&gt;0,SUM(U$9:U369)&lt;1),1,0)</f>
        <v>0</v>
      </c>
    </row>
    <row r="176" spans="1:32" s="14" customFormat="1" x14ac:dyDescent="0.25">
      <c r="A176" s="13" t="str">
        <f t="shared" si="39"/>
        <v>0-168</v>
      </c>
      <c r="B176" s="11">
        <f t="shared" si="35"/>
        <v>168</v>
      </c>
      <c r="C176" s="52">
        <f t="shared" si="40"/>
        <v>0</v>
      </c>
      <c r="D176" s="53">
        <f t="shared" si="3"/>
        <v>0</v>
      </c>
      <c r="E176" s="63"/>
      <c r="F176" s="94" t="str">
        <f>IF(ISBLANK(E176),"",VLOOKUP($E176,'list for drop down box'!$A$4:$B$500,2,FALSE))</f>
        <v/>
      </c>
      <c r="G176" s="95" t="str">
        <f>IF(ISBLANK($E176),"",VLOOKUP($E176,'list for drop down box'!$A$4:$C$500,3,FALSE))</f>
        <v/>
      </c>
      <c r="H176" s="96" t="str">
        <f>IF(ISBLANK($E176),"",VLOOKUP($E176,'list for drop down box'!$A$3:$E$4449,4,FALSE))</f>
        <v/>
      </c>
      <c r="I176" s="97" t="str">
        <f>IF(ISBLANK($E176),"",VLOOKUP($E176,'list for drop down box'!$A$3:$E$4449,5,FALSE))</f>
        <v/>
      </c>
      <c r="J176" s="123" t="str">
        <f>IF(ISBLANK($E176),"",IF(ISBLANK($M176),"",IF($M176="Yes","",IFERROR(VLOOKUP($G$5&amp;$E176,'list for drop down box'!$AC:$AH,4,FALSE),""))))</f>
        <v/>
      </c>
      <c r="K176" s="123" t="str">
        <f>IF(ISBLANK($E176),"",IF(ISBLANK($M176),"",IF($M176="Yes","",IFERROR(VLOOKUP($G$5&amp;$E176,'list for drop down box'!$AC:$AH,6,FALSE),""))))</f>
        <v/>
      </c>
      <c r="L176" s="123" t="str">
        <f>IF(ISBLANK($E176),"",IF(ISBLANK($M176),"",IF($M176="Yes","",IFERROR(VLOOKUP($G$5&amp;$E176,'list for drop down box'!$AC:$AH,5,FALSE),""))))</f>
        <v/>
      </c>
      <c r="M176" s="68"/>
      <c r="N176" s="64"/>
      <c r="O176" s="65"/>
      <c r="P176" s="65"/>
      <c r="Q176" s="65"/>
      <c r="R176" s="66"/>
      <c r="S176" s="122" t="str">
        <f>IF(R176&lt;&gt;0,IF(R176="New Site","",VLOOKUP($G$5&amp;R176,'list for drop down box'!V:AA,5,FALSE)),"")</f>
        <v/>
      </c>
      <c r="T176" s="122" t="str">
        <f>IF(R176&lt;&gt;0,IF(R176="New Site","",VLOOKUP($G$5&amp;R176,'list for drop down box'!V:AA,6,FALSE)),"")</f>
        <v/>
      </c>
      <c r="U176" s="69"/>
      <c r="V176" s="69"/>
      <c r="W176" s="104"/>
      <c r="X176" s="104"/>
      <c r="Y176" s="121" t="str">
        <f t="shared" si="36"/>
        <v/>
      </c>
      <c r="Z176" s="121" t="str">
        <f t="shared" si="37"/>
        <v/>
      </c>
      <c r="AA176" s="93" t="str">
        <f t="shared" si="38"/>
        <v/>
      </c>
      <c r="AB176" s="67"/>
      <c r="AC176" s="32">
        <f t="shared" si="41"/>
        <v>0</v>
      </c>
      <c r="AD176" s="32">
        <f>IF(OR(S176="",T176=""),0,IF(COUNTIF('list for drop down box'!$R$4:$R$89,S176&amp;T176)=1,0,1))</f>
        <v>0</v>
      </c>
      <c r="AE176" s="32">
        <f t="shared" si="42"/>
        <v>0</v>
      </c>
      <c r="AF176" s="62">
        <f>IF(AND(SUM(U$9:U370)&gt;0,SUM(U$9:U370)&lt;1),1,0)</f>
        <v>0</v>
      </c>
    </row>
    <row r="177" spans="1:32" s="14" customFormat="1" x14ac:dyDescent="0.25">
      <c r="A177" s="13" t="str">
        <f t="shared" si="39"/>
        <v>0-169</v>
      </c>
      <c r="B177" s="11">
        <f t="shared" si="35"/>
        <v>169</v>
      </c>
      <c r="C177" s="52">
        <f t="shared" si="40"/>
        <v>0</v>
      </c>
      <c r="D177" s="53">
        <f t="shared" si="3"/>
        <v>0</v>
      </c>
      <c r="E177" s="63"/>
      <c r="F177" s="94" t="str">
        <f>IF(ISBLANK(E177),"",VLOOKUP($E177,'list for drop down box'!$A$4:$B$500,2,FALSE))</f>
        <v/>
      </c>
      <c r="G177" s="95" t="str">
        <f>IF(ISBLANK($E177),"",VLOOKUP($E177,'list for drop down box'!$A$4:$C$500,3,FALSE))</f>
        <v/>
      </c>
      <c r="H177" s="96" t="str">
        <f>IF(ISBLANK($E177),"",VLOOKUP($E177,'list for drop down box'!$A$3:$E$4449,4,FALSE))</f>
        <v/>
      </c>
      <c r="I177" s="97" t="str">
        <f>IF(ISBLANK($E177),"",VLOOKUP($E177,'list for drop down box'!$A$3:$E$4449,5,FALSE))</f>
        <v/>
      </c>
      <c r="J177" s="123" t="str">
        <f>IF(ISBLANK($E177),"",IF(ISBLANK($M177),"",IF($M177="Yes","",IFERROR(VLOOKUP($G$5&amp;$E177,'list for drop down box'!$AC:$AH,4,FALSE),""))))</f>
        <v/>
      </c>
      <c r="K177" s="123" t="str">
        <f>IF(ISBLANK($E177),"",IF(ISBLANK($M177),"",IF($M177="Yes","",IFERROR(VLOOKUP($G$5&amp;$E177,'list for drop down box'!$AC:$AH,6,FALSE),""))))</f>
        <v/>
      </c>
      <c r="L177" s="123" t="str">
        <f>IF(ISBLANK($E177),"",IF(ISBLANK($M177),"",IF($M177="Yes","",IFERROR(VLOOKUP($G$5&amp;$E177,'list for drop down box'!$AC:$AH,5,FALSE),""))))</f>
        <v/>
      </c>
      <c r="M177" s="68"/>
      <c r="N177" s="64"/>
      <c r="O177" s="65"/>
      <c r="P177" s="65"/>
      <c r="Q177" s="65"/>
      <c r="R177" s="66"/>
      <c r="S177" s="122" t="str">
        <f>IF(R177&lt;&gt;0,IF(R177="New Site","",VLOOKUP($G$5&amp;R177,'list for drop down box'!V:AA,5,FALSE)),"")</f>
        <v/>
      </c>
      <c r="T177" s="122" t="str">
        <f>IF(R177&lt;&gt;0,IF(R177="New Site","",VLOOKUP($G$5&amp;R177,'list for drop down box'!V:AA,6,FALSE)),"")</f>
        <v/>
      </c>
      <c r="U177" s="69"/>
      <c r="V177" s="69"/>
      <c r="W177" s="104"/>
      <c r="X177" s="104"/>
      <c r="Y177" s="121" t="str">
        <f t="shared" si="36"/>
        <v/>
      </c>
      <c r="Z177" s="121" t="str">
        <f t="shared" si="37"/>
        <v/>
      </c>
      <c r="AA177" s="93" t="str">
        <f t="shared" si="38"/>
        <v/>
      </c>
      <c r="AB177" s="67"/>
      <c r="AC177" s="32">
        <f t="shared" si="41"/>
        <v>0</v>
      </c>
      <c r="AD177" s="32">
        <f>IF(OR(S177="",T177=""),0,IF(COUNTIF('list for drop down box'!$R$4:$R$89,S177&amp;T177)=1,0,1))</f>
        <v>0</v>
      </c>
      <c r="AE177" s="32">
        <f t="shared" si="42"/>
        <v>0</v>
      </c>
      <c r="AF177" s="62">
        <f>IF(AND(SUM(U$9:U371)&gt;0,SUM(U$9:U371)&lt;1),1,0)</f>
        <v>0</v>
      </c>
    </row>
    <row r="178" spans="1:32" s="14" customFormat="1" x14ac:dyDescent="0.25">
      <c r="A178" s="13" t="str">
        <f t="shared" si="39"/>
        <v>0-170</v>
      </c>
      <c r="B178" s="11">
        <f t="shared" si="35"/>
        <v>170</v>
      </c>
      <c r="C178" s="52">
        <f t="shared" si="40"/>
        <v>0</v>
      </c>
      <c r="D178" s="53">
        <f t="shared" si="3"/>
        <v>0</v>
      </c>
      <c r="E178" s="63"/>
      <c r="F178" s="94" t="str">
        <f>IF(ISBLANK(E178),"",VLOOKUP($E178,'list for drop down box'!$A$4:$B$500,2,FALSE))</f>
        <v/>
      </c>
      <c r="G178" s="95" t="str">
        <f>IF(ISBLANK($E178),"",VLOOKUP($E178,'list for drop down box'!$A$4:$C$500,3,FALSE))</f>
        <v/>
      </c>
      <c r="H178" s="96" t="str">
        <f>IF(ISBLANK($E178),"",VLOOKUP($E178,'list for drop down box'!$A$3:$E$4449,4,FALSE))</f>
        <v/>
      </c>
      <c r="I178" s="97" t="str">
        <f>IF(ISBLANK($E178),"",VLOOKUP($E178,'list for drop down box'!$A$3:$E$4449,5,FALSE))</f>
        <v/>
      </c>
      <c r="J178" s="123" t="str">
        <f>IF(ISBLANK($E178),"",IF(ISBLANK($M178),"",IF($M178="Yes","",IFERROR(VLOOKUP($G$5&amp;$E178,'list for drop down box'!$AC:$AH,4,FALSE),""))))</f>
        <v/>
      </c>
      <c r="K178" s="123" t="str">
        <f>IF(ISBLANK($E178),"",IF(ISBLANK($M178),"",IF($M178="Yes","",IFERROR(VLOOKUP($G$5&amp;$E178,'list for drop down box'!$AC:$AH,6,FALSE),""))))</f>
        <v/>
      </c>
      <c r="L178" s="123" t="str">
        <f>IF(ISBLANK($E178),"",IF(ISBLANK($M178),"",IF($M178="Yes","",IFERROR(VLOOKUP($G$5&amp;$E178,'list for drop down box'!$AC:$AH,5,FALSE),""))))</f>
        <v/>
      </c>
      <c r="M178" s="68"/>
      <c r="N178" s="64"/>
      <c r="O178" s="65"/>
      <c r="P178" s="65"/>
      <c r="Q178" s="65"/>
      <c r="R178" s="66"/>
      <c r="S178" s="122" t="str">
        <f>IF(R178&lt;&gt;0,IF(R178="New Site","",VLOOKUP($G$5&amp;R178,'list for drop down box'!V:AA,5,FALSE)),"")</f>
        <v/>
      </c>
      <c r="T178" s="122" t="str">
        <f>IF(R178&lt;&gt;0,IF(R178="New Site","",VLOOKUP($G$5&amp;R178,'list for drop down box'!V:AA,6,FALSE)),"")</f>
        <v/>
      </c>
      <c r="U178" s="69"/>
      <c r="V178" s="69"/>
      <c r="W178" s="104"/>
      <c r="X178" s="104"/>
      <c r="Y178" s="121" t="str">
        <f t="shared" si="36"/>
        <v/>
      </c>
      <c r="Z178" s="121" t="str">
        <f t="shared" si="37"/>
        <v/>
      </c>
      <c r="AA178" s="93" t="str">
        <f t="shared" si="38"/>
        <v/>
      </c>
      <c r="AB178" s="67"/>
      <c r="AC178" s="32">
        <f t="shared" si="41"/>
        <v>0</v>
      </c>
      <c r="AD178" s="32">
        <f>IF(OR(S178="",T178=""),0,IF(COUNTIF('list for drop down box'!$R$4:$R$89,S178&amp;T178)=1,0,1))</f>
        <v>0</v>
      </c>
      <c r="AE178" s="32">
        <f t="shared" si="42"/>
        <v>0</v>
      </c>
      <c r="AF178" s="62">
        <f>IF(AND(SUM(U$9:U372)&gt;0,SUM(U$9:U372)&lt;1),1,0)</f>
        <v>0</v>
      </c>
    </row>
    <row r="179" spans="1:32" s="14" customFormat="1" x14ac:dyDescent="0.25">
      <c r="A179" s="13" t="str">
        <f t="shared" si="39"/>
        <v>0-171</v>
      </c>
      <c r="B179" s="11">
        <f t="shared" si="35"/>
        <v>171</v>
      </c>
      <c r="C179" s="52">
        <f t="shared" si="40"/>
        <v>0</v>
      </c>
      <c r="D179" s="53">
        <f t="shared" si="3"/>
        <v>0</v>
      </c>
      <c r="E179" s="63"/>
      <c r="F179" s="94" t="str">
        <f>IF(ISBLANK(E179),"",VLOOKUP($E179,'list for drop down box'!$A$4:$B$500,2,FALSE))</f>
        <v/>
      </c>
      <c r="G179" s="95" t="str">
        <f>IF(ISBLANK($E179),"",VLOOKUP($E179,'list for drop down box'!$A$4:$C$500,3,FALSE))</f>
        <v/>
      </c>
      <c r="H179" s="96" t="str">
        <f>IF(ISBLANK($E179),"",VLOOKUP($E179,'list for drop down box'!$A$3:$E$4449,4,FALSE))</f>
        <v/>
      </c>
      <c r="I179" s="97" t="str">
        <f>IF(ISBLANK($E179),"",VLOOKUP($E179,'list for drop down box'!$A$3:$E$4449,5,FALSE))</f>
        <v/>
      </c>
      <c r="J179" s="123" t="str">
        <f>IF(ISBLANK($E179),"",IF(ISBLANK($M179),"",IF($M179="Yes","",IFERROR(VLOOKUP($G$5&amp;$E179,'list for drop down box'!$AC:$AH,4,FALSE),""))))</f>
        <v/>
      </c>
      <c r="K179" s="123" t="str">
        <f>IF(ISBLANK($E179),"",IF(ISBLANK($M179),"",IF($M179="Yes","",IFERROR(VLOOKUP($G$5&amp;$E179,'list for drop down box'!$AC:$AH,6,FALSE),""))))</f>
        <v/>
      </c>
      <c r="L179" s="123" t="str">
        <f>IF(ISBLANK($E179),"",IF(ISBLANK($M179),"",IF($M179="Yes","",IFERROR(VLOOKUP($G$5&amp;$E179,'list for drop down box'!$AC:$AH,5,FALSE),""))))</f>
        <v/>
      </c>
      <c r="M179" s="68"/>
      <c r="N179" s="64"/>
      <c r="O179" s="65"/>
      <c r="P179" s="65"/>
      <c r="Q179" s="65"/>
      <c r="R179" s="66"/>
      <c r="S179" s="122" t="str">
        <f>IF(R179&lt;&gt;0,IF(R179="New Site","",VLOOKUP($G$5&amp;R179,'list for drop down box'!V:AA,5,FALSE)),"")</f>
        <v/>
      </c>
      <c r="T179" s="122" t="str">
        <f>IF(R179&lt;&gt;0,IF(R179="New Site","",VLOOKUP($G$5&amp;R179,'list for drop down box'!V:AA,6,FALSE)),"")</f>
        <v/>
      </c>
      <c r="U179" s="69"/>
      <c r="V179" s="69"/>
      <c r="W179" s="104"/>
      <c r="X179" s="104"/>
      <c r="Y179" s="121" t="str">
        <f t="shared" si="36"/>
        <v/>
      </c>
      <c r="Z179" s="121" t="str">
        <f t="shared" si="37"/>
        <v/>
      </c>
      <c r="AA179" s="93" t="str">
        <f t="shared" si="38"/>
        <v/>
      </c>
      <c r="AB179" s="67"/>
      <c r="AC179" s="32">
        <f t="shared" si="41"/>
        <v>0</v>
      </c>
      <c r="AD179" s="32">
        <f>IF(OR(S179="",T179=""),0,IF(COUNTIF('list for drop down box'!$R$4:$R$89,S179&amp;T179)=1,0,1))</f>
        <v>0</v>
      </c>
      <c r="AE179" s="32">
        <f t="shared" si="42"/>
        <v>0</v>
      </c>
      <c r="AF179" s="62">
        <f>IF(AND(SUM(U$9:U373)&gt;0,SUM(U$9:U373)&lt;1),1,0)</f>
        <v>0</v>
      </c>
    </row>
    <row r="180" spans="1:32" s="14" customFormat="1" x14ac:dyDescent="0.25">
      <c r="A180" s="13" t="str">
        <f t="shared" si="39"/>
        <v>0-172</v>
      </c>
      <c r="B180" s="11">
        <f t="shared" si="35"/>
        <v>172</v>
      </c>
      <c r="C180" s="52">
        <f t="shared" si="40"/>
        <v>0</v>
      </c>
      <c r="D180" s="53">
        <f t="shared" si="3"/>
        <v>0</v>
      </c>
      <c r="E180" s="63"/>
      <c r="F180" s="94" t="str">
        <f>IF(ISBLANK(E180),"",VLOOKUP($E180,'list for drop down box'!$A$4:$B$500,2,FALSE))</f>
        <v/>
      </c>
      <c r="G180" s="95" t="str">
        <f>IF(ISBLANK($E180),"",VLOOKUP($E180,'list for drop down box'!$A$4:$C$500,3,FALSE))</f>
        <v/>
      </c>
      <c r="H180" s="96" t="str">
        <f>IF(ISBLANK($E180),"",VLOOKUP($E180,'list for drop down box'!$A$3:$E$4449,4,FALSE))</f>
        <v/>
      </c>
      <c r="I180" s="97" t="str">
        <f>IF(ISBLANK($E180),"",VLOOKUP($E180,'list for drop down box'!$A$3:$E$4449,5,FALSE))</f>
        <v/>
      </c>
      <c r="J180" s="123" t="str">
        <f>IF(ISBLANK($E180),"",IF(ISBLANK($M180),"",IF($M180="Yes","",IFERROR(VLOOKUP($G$5&amp;$E180,'list for drop down box'!$AC:$AH,4,FALSE),""))))</f>
        <v/>
      </c>
      <c r="K180" s="123" t="str">
        <f>IF(ISBLANK($E180),"",IF(ISBLANK($M180),"",IF($M180="Yes","",IFERROR(VLOOKUP($G$5&amp;$E180,'list for drop down box'!$AC:$AH,6,FALSE),""))))</f>
        <v/>
      </c>
      <c r="L180" s="123" t="str">
        <f>IF(ISBLANK($E180),"",IF(ISBLANK($M180),"",IF($M180="Yes","",IFERROR(VLOOKUP($G$5&amp;$E180,'list for drop down box'!$AC:$AH,5,FALSE),""))))</f>
        <v/>
      </c>
      <c r="M180" s="68"/>
      <c r="N180" s="64"/>
      <c r="O180" s="65"/>
      <c r="P180" s="65"/>
      <c r="Q180" s="65"/>
      <c r="R180" s="66"/>
      <c r="S180" s="122" t="str">
        <f>IF(R180&lt;&gt;0,IF(R180="New Site","",VLOOKUP($G$5&amp;R180,'list for drop down box'!V:AA,5,FALSE)),"")</f>
        <v/>
      </c>
      <c r="T180" s="122" t="str">
        <f>IF(R180&lt;&gt;0,IF(R180="New Site","",VLOOKUP($G$5&amp;R180,'list for drop down box'!V:AA,6,FALSE)),"")</f>
        <v/>
      </c>
      <c r="U180" s="69"/>
      <c r="V180" s="69"/>
      <c r="W180" s="104"/>
      <c r="X180" s="104"/>
      <c r="Y180" s="121" t="str">
        <f t="shared" si="36"/>
        <v/>
      </c>
      <c r="Z180" s="121" t="str">
        <f t="shared" si="37"/>
        <v/>
      </c>
      <c r="AA180" s="93" t="str">
        <f t="shared" si="38"/>
        <v/>
      </c>
      <c r="AB180" s="67"/>
      <c r="AC180" s="32">
        <f t="shared" si="41"/>
        <v>0</v>
      </c>
      <c r="AD180" s="32">
        <f>IF(OR(S180="",T180=""),0,IF(COUNTIF('list for drop down box'!$R$4:$R$89,S180&amp;T180)=1,0,1))</f>
        <v>0</v>
      </c>
      <c r="AE180" s="32">
        <f t="shared" si="42"/>
        <v>0</v>
      </c>
      <c r="AF180" s="62">
        <f>IF(AND(SUM(U$9:U374)&gt;0,SUM(U$9:U374)&lt;1),1,0)</f>
        <v>0</v>
      </c>
    </row>
    <row r="181" spans="1:32" s="14" customFormat="1" x14ac:dyDescent="0.25">
      <c r="A181" s="13" t="str">
        <f t="shared" si="39"/>
        <v>0-173</v>
      </c>
      <c r="B181" s="11">
        <f t="shared" si="35"/>
        <v>173</v>
      </c>
      <c r="C181" s="52">
        <f t="shared" si="40"/>
        <v>0</v>
      </c>
      <c r="D181" s="53">
        <f t="shared" si="3"/>
        <v>0</v>
      </c>
      <c r="E181" s="63"/>
      <c r="F181" s="94" t="str">
        <f>IF(ISBLANK(E181),"",VLOOKUP($E181,'list for drop down box'!$A$4:$B$500,2,FALSE))</f>
        <v/>
      </c>
      <c r="G181" s="95" t="str">
        <f>IF(ISBLANK($E181),"",VLOOKUP($E181,'list for drop down box'!$A$4:$C$500,3,FALSE))</f>
        <v/>
      </c>
      <c r="H181" s="96" t="str">
        <f>IF(ISBLANK($E181),"",VLOOKUP($E181,'list for drop down box'!$A$3:$E$4449,4,FALSE))</f>
        <v/>
      </c>
      <c r="I181" s="97" t="str">
        <f>IF(ISBLANK($E181),"",VLOOKUP($E181,'list for drop down box'!$A$3:$E$4449,5,FALSE))</f>
        <v/>
      </c>
      <c r="J181" s="123" t="str">
        <f>IF(ISBLANK($E181),"",IF(ISBLANK($M181),"",IF($M181="Yes","",IFERROR(VLOOKUP($G$5&amp;$E181,'list for drop down box'!$AC:$AH,4,FALSE),""))))</f>
        <v/>
      </c>
      <c r="K181" s="123" t="str">
        <f>IF(ISBLANK($E181),"",IF(ISBLANK($M181),"",IF($M181="Yes","",IFERROR(VLOOKUP($G$5&amp;$E181,'list for drop down box'!$AC:$AH,6,FALSE),""))))</f>
        <v/>
      </c>
      <c r="L181" s="123" t="str">
        <f>IF(ISBLANK($E181),"",IF(ISBLANK($M181),"",IF($M181="Yes","",IFERROR(VLOOKUP($G$5&amp;$E181,'list for drop down box'!$AC:$AH,5,FALSE),""))))</f>
        <v/>
      </c>
      <c r="M181" s="68"/>
      <c r="N181" s="64"/>
      <c r="O181" s="65"/>
      <c r="P181" s="65"/>
      <c r="Q181" s="65"/>
      <c r="R181" s="66"/>
      <c r="S181" s="122" t="str">
        <f>IF(R181&lt;&gt;0,IF(R181="New Site","",VLOOKUP($G$5&amp;R181,'list for drop down box'!V:AA,5,FALSE)),"")</f>
        <v/>
      </c>
      <c r="T181" s="122" t="str">
        <f>IF(R181&lt;&gt;0,IF(R181="New Site","",VLOOKUP($G$5&amp;R181,'list for drop down box'!V:AA,6,FALSE)),"")</f>
        <v/>
      </c>
      <c r="U181" s="69"/>
      <c r="V181" s="69"/>
      <c r="W181" s="104"/>
      <c r="X181" s="104"/>
      <c r="Y181" s="121" t="str">
        <f t="shared" si="36"/>
        <v/>
      </c>
      <c r="Z181" s="121" t="str">
        <f t="shared" si="37"/>
        <v/>
      </c>
      <c r="AA181" s="93" t="str">
        <f t="shared" si="38"/>
        <v/>
      </c>
      <c r="AB181" s="67"/>
      <c r="AC181" s="32">
        <f t="shared" si="41"/>
        <v>0</v>
      </c>
      <c r="AD181" s="32">
        <f>IF(OR(S181="",T181=""),0,IF(COUNTIF('list for drop down box'!$R$4:$R$89,S181&amp;T181)=1,0,1))</f>
        <v>0</v>
      </c>
      <c r="AE181" s="32">
        <f t="shared" si="42"/>
        <v>0</v>
      </c>
      <c r="AF181" s="62">
        <f>IF(AND(SUM(U$9:U375)&gt;0,SUM(U$9:U375)&lt;1),1,0)</f>
        <v>0</v>
      </c>
    </row>
    <row r="182" spans="1:32" s="14" customFormat="1" x14ac:dyDescent="0.25">
      <c r="A182" s="13" t="str">
        <f t="shared" si="39"/>
        <v>0-174</v>
      </c>
      <c r="B182" s="11">
        <f t="shared" si="35"/>
        <v>174</v>
      </c>
      <c r="C182" s="52">
        <f t="shared" si="40"/>
        <v>0</v>
      </c>
      <c r="D182" s="53">
        <f t="shared" si="3"/>
        <v>0</v>
      </c>
      <c r="E182" s="63"/>
      <c r="F182" s="94" t="str">
        <f>IF(ISBLANK(E182),"",VLOOKUP($E182,'list for drop down box'!$A$4:$B$500,2,FALSE))</f>
        <v/>
      </c>
      <c r="G182" s="95" t="str">
        <f>IF(ISBLANK($E182),"",VLOOKUP($E182,'list for drop down box'!$A$4:$C$500,3,FALSE))</f>
        <v/>
      </c>
      <c r="H182" s="96" t="str">
        <f>IF(ISBLANK($E182),"",VLOOKUP($E182,'list for drop down box'!$A$3:$E$4449,4,FALSE))</f>
        <v/>
      </c>
      <c r="I182" s="97" t="str">
        <f>IF(ISBLANK($E182),"",VLOOKUP($E182,'list for drop down box'!$A$3:$E$4449,5,FALSE))</f>
        <v/>
      </c>
      <c r="J182" s="123" t="str">
        <f>IF(ISBLANK($E182),"",IF(ISBLANK($M182),"",IF($M182="Yes","",IFERROR(VLOOKUP($G$5&amp;$E182,'list for drop down box'!$AC:$AH,4,FALSE),""))))</f>
        <v/>
      </c>
      <c r="K182" s="123" t="str">
        <f>IF(ISBLANK($E182),"",IF(ISBLANK($M182),"",IF($M182="Yes","",IFERROR(VLOOKUP($G$5&amp;$E182,'list for drop down box'!$AC:$AH,6,FALSE),""))))</f>
        <v/>
      </c>
      <c r="L182" s="123" t="str">
        <f>IF(ISBLANK($E182),"",IF(ISBLANK($M182),"",IF($M182="Yes","",IFERROR(VLOOKUP($G$5&amp;$E182,'list for drop down box'!$AC:$AH,5,FALSE),""))))</f>
        <v/>
      </c>
      <c r="M182" s="68"/>
      <c r="N182" s="64"/>
      <c r="O182" s="65"/>
      <c r="P182" s="65"/>
      <c r="Q182" s="65"/>
      <c r="R182" s="66"/>
      <c r="S182" s="122" t="str">
        <f>IF(R182&lt;&gt;0,IF(R182="New Site","",VLOOKUP($G$5&amp;R182,'list for drop down box'!V:AA,5,FALSE)),"")</f>
        <v/>
      </c>
      <c r="T182" s="122" t="str">
        <f>IF(R182&lt;&gt;0,IF(R182="New Site","",VLOOKUP($G$5&amp;R182,'list for drop down box'!V:AA,6,FALSE)),"")</f>
        <v/>
      </c>
      <c r="U182" s="69"/>
      <c r="V182" s="69"/>
      <c r="W182" s="104"/>
      <c r="X182" s="104"/>
      <c r="Y182" s="121" t="str">
        <f t="shared" si="36"/>
        <v/>
      </c>
      <c r="Z182" s="121" t="str">
        <f t="shared" si="37"/>
        <v/>
      </c>
      <c r="AA182" s="93" t="str">
        <f t="shared" si="38"/>
        <v/>
      </c>
      <c r="AB182" s="67"/>
      <c r="AC182" s="32">
        <f t="shared" si="41"/>
        <v>0</v>
      </c>
      <c r="AD182" s="32">
        <f>IF(OR(S182="",T182=""),0,IF(COUNTIF('list for drop down box'!$R$4:$R$89,S182&amp;T182)=1,0,1))</f>
        <v>0</v>
      </c>
      <c r="AE182" s="32">
        <f t="shared" si="42"/>
        <v>0</v>
      </c>
      <c r="AF182" s="62">
        <f>IF(AND(SUM(U$9:U376)&gt;0,SUM(U$9:U376)&lt;1),1,0)</f>
        <v>0</v>
      </c>
    </row>
    <row r="183" spans="1:32" s="14" customFormat="1" x14ac:dyDescent="0.25">
      <c r="A183" s="13" t="str">
        <f t="shared" si="39"/>
        <v>0-175</v>
      </c>
      <c r="B183" s="11">
        <f t="shared" si="35"/>
        <v>175</v>
      </c>
      <c r="C183" s="52">
        <f t="shared" si="40"/>
        <v>0</v>
      </c>
      <c r="D183" s="53">
        <f t="shared" si="3"/>
        <v>0</v>
      </c>
      <c r="E183" s="63"/>
      <c r="F183" s="94" t="str">
        <f>IF(ISBLANK(E183),"",VLOOKUP($E183,'list for drop down box'!$A$4:$B$500,2,FALSE))</f>
        <v/>
      </c>
      <c r="G183" s="95" t="str">
        <f>IF(ISBLANK($E183),"",VLOOKUP($E183,'list for drop down box'!$A$4:$C$500,3,FALSE))</f>
        <v/>
      </c>
      <c r="H183" s="96" t="str">
        <f>IF(ISBLANK($E183),"",VLOOKUP($E183,'list for drop down box'!$A$3:$E$4449,4,FALSE))</f>
        <v/>
      </c>
      <c r="I183" s="97" t="str">
        <f>IF(ISBLANK($E183),"",VLOOKUP($E183,'list for drop down box'!$A$3:$E$4449,5,FALSE))</f>
        <v/>
      </c>
      <c r="J183" s="123" t="str">
        <f>IF(ISBLANK($E183),"",IF(ISBLANK($M183),"",IF($M183="Yes","",IFERROR(VLOOKUP($G$5&amp;$E183,'list for drop down box'!$AC:$AH,4,FALSE),""))))</f>
        <v/>
      </c>
      <c r="K183" s="123" t="str">
        <f>IF(ISBLANK($E183),"",IF(ISBLANK($M183),"",IF($M183="Yes","",IFERROR(VLOOKUP($G$5&amp;$E183,'list for drop down box'!$AC:$AH,6,FALSE),""))))</f>
        <v/>
      </c>
      <c r="L183" s="123" t="str">
        <f>IF(ISBLANK($E183),"",IF(ISBLANK($M183),"",IF($M183="Yes","",IFERROR(VLOOKUP($G$5&amp;$E183,'list for drop down box'!$AC:$AH,5,FALSE),""))))</f>
        <v/>
      </c>
      <c r="M183" s="68"/>
      <c r="N183" s="64"/>
      <c r="O183" s="65"/>
      <c r="P183" s="65"/>
      <c r="Q183" s="65"/>
      <c r="R183" s="66"/>
      <c r="S183" s="122" t="str">
        <f>IF(R183&lt;&gt;0,IF(R183="New Site","",VLOOKUP($G$5&amp;R183,'list for drop down box'!V:AA,5,FALSE)),"")</f>
        <v/>
      </c>
      <c r="T183" s="122" t="str">
        <f>IF(R183&lt;&gt;0,IF(R183="New Site","",VLOOKUP($G$5&amp;R183,'list for drop down box'!V:AA,6,FALSE)),"")</f>
        <v/>
      </c>
      <c r="U183" s="69"/>
      <c r="V183" s="69"/>
      <c r="W183" s="104"/>
      <c r="X183" s="104"/>
      <c r="Y183" s="121" t="str">
        <f t="shared" si="36"/>
        <v/>
      </c>
      <c r="Z183" s="121" t="str">
        <f t="shared" si="37"/>
        <v/>
      </c>
      <c r="AA183" s="93" t="str">
        <f t="shared" si="38"/>
        <v/>
      </c>
      <c r="AB183" s="67"/>
      <c r="AC183" s="32">
        <f t="shared" si="41"/>
        <v>0</v>
      </c>
      <c r="AD183" s="32">
        <f>IF(OR(S183="",T183=""),0,IF(COUNTIF('list for drop down box'!$R$4:$R$89,S183&amp;T183)=1,0,1))</f>
        <v>0</v>
      </c>
      <c r="AE183" s="32">
        <f t="shared" si="42"/>
        <v>0</v>
      </c>
      <c r="AF183" s="62">
        <f>IF(AND(SUM(U$9:U377)&gt;0,SUM(U$9:U377)&lt;1),1,0)</f>
        <v>0</v>
      </c>
    </row>
    <row r="184" spans="1:32" s="14" customFormat="1" x14ac:dyDescent="0.25">
      <c r="A184" s="13" t="str">
        <f t="shared" si="39"/>
        <v>0-176</v>
      </c>
      <c r="B184" s="11">
        <f t="shared" si="35"/>
        <v>176</v>
      </c>
      <c r="C184" s="52">
        <f t="shared" si="40"/>
        <v>0</v>
      </c>
      <c r="D184" s="53">
        <f t="shared" si="3"/>
        <v>0</v>
      </c>
      <c r="E184" s="63"/>
      <c r="F184" s="94" t="str">
        <f>IF(ISBLANK(E184),"",VLOOKUP($E184,'list for drop down box'!$A$4:$B$500,2,FALSE))</f>
        <v/>
      </c>
      <c r="G184" s="95" t="str">
        <f>IF(ISBLANK($E184),"",VLOOKUP($E184,'list for drop down box'!$A$4:$C$500,3,FALSE))</f>
        <v/>
      </c>
      <c r="H184" s="96" t="str">
        <f>IF(ISBLANK($E184),"",VLOOKUP($E184,'list for drop down box'!$A$3:$E$4449,4,FALSE))</f>
        <v/>
      </c>
      <c r="I184" s="97" t="str">
        <f>IF(ISBLANK($E184),"",VLOOKUP($E184,'list for drop down box'!$A$3:$E$4449,5,FALSE))</f>
        <v/>
      </c>
      <c r="J184" s="123" t="str">
        <f>IF(ISBLANK($E184),"",IF(ISBLANK($M184),"",IF($M184="Yes","",IFERROR(VLOOKUP($G$5&amp;$E184,'list for drop down box'!$AC:$AH,4,FALSE),""))))</f>
        <v/>
      </c>
      <c r="K184" s="123" t="str">
        <f>IF(ISBLANK($E184),"",IF(ISBLANK($M184),"",IF($M184="Yes","",IFERROR(VLOOKUP($G$5&amp;$E184,'list for drop down box'!$AC:$AH,6,FALSE),""))))</f>
        <v/>
      </c>
      <c r="L184" s="123" t="str">
        <f>IF(ISBLANK($E184),"",IF(ISBLANK($M184),"",IF($M184="Yes","",IFERROR(VLOOKUP($G$5&amp;$E184,'list for drop down box'!$AC:$AH,5,FALSE),""))))</f>
        <v/>
      </c>
      <c r="M184" s="68"/>
      <c r="N184" s="64"/>
      <c r="O184" s="65"/>
      <c r="P184" s="65"/>
      <c r="Q184" s="65"/>
      <c r="R184" s="66"/>
      <c r="S184" s="122" t="str">
        <f>IF(R184&lt;&gt;0,IF(R184="New Site","",VLOOKUP($G$5&amp;R184,'list for drop down box'!V:AA,5,FALSE)),"")</f>
        <v/>
      </c>
      <c r="T184" s="122" t="str">
        <f>IF(R184&lt;&gt;0,IF(R184="New Site","",VLOOKUP($G$5&amp;R184,'list for drop down box'!V:AA,6,FALSE)),"")</f>
        <v/>
      </c>
      <c r="U184" s="69"/>
      <c r="V184" s="69"/>
      <c r="W184" s="104"/>
      <c r="X184" s="104"/>
      <c r="Y184" s="121" t="str">
        <f t="shared" si="36"/>
        <v/>
      </c>
      <c r="Z184" s="121" t="str">
        <f t="shared" si="37"/>
        <v/>
      </c>
      <c r="AA184" s="93" t="str">
        <f t="shared" si="38"/>
        <v/>
      </c>
      <c r="AB184" s="67"/>
      <c r="AC184" s="32">
        <f t="shared" si="41"/>
        <v>0</v>
      </c>
      <c r="AD184" s="32">
        <f>IF(OR(S184="",T184=""),0,IF(COUNTIF('list for drop down box'!$R$4:$R$89,S184&amp;T184)=1,0,1))</f>
        <v>0</v>
      </c>
      <c r="AE184" s="32">
        <f t="shared" si="42"/>
        <v>0</v>
      </c>
      <c r="AF184" s="62">
        <f>IF(AND(SUM(U$9:U378)&gt;0,SUM(U$9:U378)&lt;1),1,0)</f>
        <v>0</v>
      </c>
    </row>
    <row r="185" spans="1:32" s="14" customFormat="1" x14ac:dyDescent="0.25">
      <c r="A185" s="13" t="str">
        <f t="shared" si="39"/>
        <v>0-177</v>
      </c>
      <c r="B185" s="11">
        <f t="shared" si="35"/>
        <v>177</v>
      </c>
      <c r="C185" s="52">
        <f t="shared" si="40"/>
        <v>0</v>
      </c>
      <c r="D185" s="53">
        <f t="shared" si="3"/>
        <v>0</v>
      </c>
      <c r="E185" s="63"/>
      <c r="F185" s="94" t="str">
        <f>IF(ISBLANK(E185),"",VLOOKUP($E185,'list for drop down box'!$A$4:$B$500,2,FALSE))</f>
        <v/>
      </c>
      <c r="G185" s="95" t="str">
        <f>IF(ISBLANK($E185),"",VLOOKUP($E185,'list for drop down box'!$A$4:$C$500,3,FALSE))</f>
        <v/>
      </c>
      <c r="H185" s="96" t="str">
        <f>IF(ISBLANK($E185),"",VLOOKUP($E185,'list for drop down box'!$A$3:$E$4449,4,FALSE))</f>
        <v/>
      </c>
      <c r="I185" s="97" t="str">
        <f>IF(ISBLANK($E185),"",VLOOKUP($E185,'list for drop down box'!$A$3:$E$4449,5,FALSE))</f>
        <v/>
      </c>
      <c r="J185" s="123" t="str">
        <f>IF(ISBLANK($E185),"",IF(ISBLANK($M185),"",IF($M185="Yes","",IFERROR(VLOOKUP($G$5&amp;$E185,'list for drop down box'!$AC:$AH,4,FALSE),""))))</f>
        <v/>
      </c>
      <c r="K185" s="123" t="str">
        <f>IF(ISBLANK($E185),"",IF(ISBLANK($M185),"",IF($M185="Yes","",IFERROR(VLOOKUP($G$5&amp;$E185,'list for drop down box'!$AC:$AH,6,FALSE),""))))</f>
        <v/>
      </c>
      <c r="L185" s="123" t="str">
        <f>IF(ISBLANK($E185),"",IF(ISBLANK($M185),"",IF($M185="Yes","",IFERROR(VLOOKUP($G$5&amp;$E185,'list for drop down box'!$AC:$AH,5,FALSE),""))))</f>
        <v/>
      </c>
      <c r="M185" s="68"/>
      <c r="N185" s="64"/>
      <c r="O185" s="65"/>
      <c r="P185" s="65"/>
      <c r="Q185" s="65"/>
      <c r="R185" s="66"/>
      <c r="S185" s="122" t="str">
        <f>IF(R185&lt;&gt;0,IF(R185="New Site","",VLOOKUP($G$5&amp;R185,'list for drop down box'!V:AA,5,FALSE)),"")</f>
        <v/>
      </c>
      <c r="T185" s="122" t="str">
        <f>IF(R185&lt;&gt;0,IF(R185="New Site","",VLOOKUP($G$5&amp;R185,'list for drop down box'!V:AA,6,FALSE)),"")</f>
        <v/>
      </c>
      <c r="U185" s="69"/>
      <c r="V185" s="69"/>
      <c r="W185" s="104"/>
      <c r="X185" s="104"/>
      <c r="Y185" s="121" t="str">
        <f t="shared" si="36"/>
        <v/>
      </c>
      <c r="Z185" s="121" t="str">
        <f t="shared" si="37"/>
        <v/>
      </c>
      <c r="AA185" s="93" t="str">
        <f t="shared" si="38"/>
        <v/>
      </c>
      <c r="AB185" s="67"/>
      <c r="AC185" s="32">
        <f t="shared" si="41"/>
        <v>0</v>
      </c>
      <c r="AD185" s="32">
        <f>IF(OR(S185="",T185=""),0,IF(COUNTIF('list for drop down box'!$R$4:$R$89,S185&amp;T185)=1,0,1))</f>
        <v>0</v>
      </c>
      <c r="AE185" s="32">
        <f t="shared" si="42"/>
        <v>0</v>
      </c>
      <c r="AF185" s="62">
        <f>IF(AND(SUM(U$9:U379)&gt;0,SUM(U$9:U379)&lt;1),1,0)</f>
        <v>0</v>
      </c>
    </row>
    <row r="186" spans="1:32" s="14" customFormat="1" x14ac:dyDescent="0.25">
      <c r="A186" s="13" t="str">
        <f t="shared" si="39"/>
        <v>0-178</v>
      </c>
      <c r="B186" s="11">
        <f t="shared" si="35"/>
        <v>178</v>
      </c>
      <c r="C186" s="52">
        <f t="shared" si="40"/>
        <v>0</v>
      </c>
      <c r="D186" s="53">
        <f t="shared" si="3"/>
        <v>0</v>
      </c>
      <c r="E186" s="63"/>
      <c r="F186" s="94" t="str">
        <f>IF(ISBLANK(E186),"",VLOOKUP($E186,'list for drop down box'!$A$4:$B$500,2,FALSE))</f>
        <v/>
      </c>
      <c r="G186" s="95" t="str">
        <f>IF(ISBLANK($E186),"",VLOOKUP($E186,'list for drop down box'!$A$4:$C$500,3,FALSE))</f>
        <v/>
      </c>
      <c r="H186" s="96" t="str">
        <f>IF(ISBLANK($E186),"",VLOOKUP($E186,'list for drop down box'!$A$3:$E$4449,4,FALSE))</f>
        <v/>
      </c>
      <c r="I186" s="97" t="str">
        <f>IF(ISBLANK($E186),"",VLOOKUP($E186,'list for drop down box'!$A$3:$E$4449,5,FALSE))</f>
        <v/>
      </c>
      <c r="J186" s="123" t="str">
        <f>IF(ISBLANK($E186),"",IF(ISBLANK($M186),"",IF($M186="Yes","",IFERROR(VLOOKUP($G$5&amp;$E186,'list for drop down box'!$AC:$AH,4,FALSE),""))))</f>
        <v/>
      </c>
      <c r="K186" s="123" t="str">
        <f>IF(ISBLANK($E186),"",IF(ISBLANK($M186),"",IF($M186="Yes","",IFERROR(VLOOKUP($G$5&amp;$E186,'list for drop down box'!$AC:$AH,6,FALSE),""))))</f>
        <v/>
      </c>
      <c r="L186" s="123" t="str">
        <f>IF(ISBLANK($E186),"",IF(ISBLANK($M186),"",IF($M186="Yes","",IFERROR(VLOOKUP($G$5&amp;$E186,'list for drop down box'!$AC:$AH,5,FALSE),""))))</f>
        <v/>
      </c>
      <c r="M186" s="68"/>
      <c r="N186" s="64"/>
      <c r="O186" s="65"/>
      <c r="P186" s="65"/>
      <c r="Q186" s="65"/>
      <c r="R186" s="66"/>
      <c r="S186" s="122" t="str">
        <f>IF(R186&lt;&gt;0,IF(R186="New Site","",VLOOKUP($G$5&amp;R186,'list for drop down box'!V:AA,5,FALSE)),"")</f>
        <v/>
      </c>
      <c r="T186" s="122" t="str">
        <f>IF(R186&lt;&gt;0,IF(R186="New Site","",VLOOKUP($G$5&amp;R186,'list for drop down box'!V:AA,6,FALSE)),"")</f>
        <v/>
      </c>
      <c r="U186" s="69"/>
      <c r="V186" s="69"/>
      <c r="W186" s="104"/>
      <c r="X186" s="104"/>
      <c r="Y186" s="121" t="str">
        <f t="shared" si="36"/>
        <v/>
      </c>
      <c r="Z186" s="121" t="str">
        <f t="shared" si="37"/>
        <v/>
      </c>
      <c r="AA186" s="93" t="str">
        <f t="shared" si="38"/>
        <v/>
      </c>
      <c r="AB186" s="67"/>
      <c r="AC186" s="32">
        <f t="shared" si="41"/>
        <v>0</v>
      </c>
      <c r="AD186" s="32">
        <f>IF(OR(S186="",T186=""),0,IF(COUNTIF('list for drop down box'!$R$4:$R$89,S186&amp;T186)=1,0,1))</f>
        <v>0</v>
      </c>
      <c r="AE186" s="32">
        <f t="shared" si="42"/>
        <v>0</v>
      </c>
      <c r="AF186" s="62">
        <f>IF(AND(SUM(U$9:U380)&gt;0,SUM(U$9:U380)&lt;1),1,0)</f>
        <v>0</v>
      </c>
    </row>
    <row r="187" spans="1:32" s="14" customFormat="1" x14ac:dyDescent="0.25">
      <c r="A187" s="13" t="str">
        <f t="shared" si="39"/>
        <v>0-179</v>
      </c>
      <c r="B187" s="11">
        <f t="shared" si="35"/>
        <v>179</v>
      </c>
      <c r="C187" s="52">
        <f t="shared" si="40"/>
        <v>0</v>
      </c>
      <c r="D187" s="53">
        <f t="shared" si="3"/>
        <v>0</v>
      </c>
      <c r="E187" s="63"/>
      <c r="F187" s="94" t="str">
        <f>IF(ISBLANK(E187),"",VLOOKUP($E187,'list for drop down box'!$A$4:$B$500,2,FALSE))</f>
        <v/>
      </c>
      <c r="G187" s="95" t="str">
        <f>IF(ISBLANK($E187),"",VLOOKUP($E187,'list for drop down box'!$A$4:$C$500,3,FALSE))</f>
        <v/>
      </c>
      <c r="H187" s="96" t="str">
        <f>IF(ISBLANK($E187),"",VLOOKUP($E187,'list for drop down box'!$A$3:$E$4449,4,FALSE))</f>
        <v/>
      </c>
      <c r="I187" s="97" t="str">
        <f>IF(ISBLANK($E187),"",VLOOKUP($E187,'list for drop down box'!$A$3:$E$4449,5,FALSE))</f>
        <v/>
      </c>
      <c r="J187" s="123" t="str">
        <f>IF(ISBLANK($E187),"",IF(ISBLANK($M187),"",IF($M187="Yes","",IFERROR(VLOOKUP($G$5&amp;$E187,'list for drop down box'!$AC:$AH,4,FALSE),""))))</f>
        <v/>
      </c>
      <c r="K187" s="123" t="str">
        <f>IF(ISBLANK($E187),"",IF(ISBLANK($M187),"",IF($M187="Yes","",IFERROR(VLOOKUP($G$5&amp;$E187,'list for drop down box'!$AC:$AH,6,FALSE),""))))</f>
        <v/>
      </c>
      <c r="L187" s="123" t="str">
        <f>IF(ISBLANK($E187),"",IF(ISBLANK($M187),"",IF($M187="Yes","",IFERROR(VLOOKUP($G$5&amp;$E187,'list for drop down box'!$AC:$AH,5,FALSE),""))))</f>
        <v/>
      </c>
      <c r="M187" s="68"/>
      <c r="N187" s="64"/>
      <c r="O187" s="65"/>
      <c r="P187" s="65"/>
      <c r="Q187" s="65"/>
      <c r="R187" s="66"/>
      <c r="S187" s="122" t="str">
        <f>IF(R187&lt;&gt;0,IF(R187="New Site","",VLOOKUP($G$5&amp;R187,'list for drop down box'!V:AA,5,FALSE)),"")</f>
        <v/>
      </c>
      <c r="T187" s="122" t="str">
        <f>IF(R187&lt;&gt;0,IF(R187="New Site","",VLOOKUP($G$5&amp;R187,'list for drop down box'!V:AA,6,FALSE)),"")</f>
        <v/>
      </c>
      <c r="U187" s="69"/>
      <c r="V187" s="69"/>
      <c r="W187" s="104"/>
      <c r="X187" s="104"/>
      <c r="Y187" s="121" t="str">
        <f t="shared" si="36"/>
        <v/>
      </c>
      <c r="Z187" s="121" t="str">
        <f t="shared" si="37"/>
        <v/>
      </c>
      <c r="AA187" s="93" t="str">
        <f t="shared" si="38"/>
        <v/>
      </c>
      <c r="AB187" s="67"/>
      <c r="AC187" s="32">
        <f t="shared" si="41"/>
        <v>0</v>
      </c>
      <c r="AD187" s="32">
        <f>IF(OR(S187="",T187=""),0,IF(COUNTIF('list for drop down box'!$R$4:$R$89,S187&amp;T187)=1,0,1))</f>
        <v>0</v>
      </c>
      <c r="AE187" s="32">
        <f t="shared" si="42"/>
        <v>0</v>
      </c>
      <c r="AF187" s="62">
        <f>IF(AND(SUM(U$9:U381)&gt;0,SUM(U$9:U381)&lt;1),1,0)</f>
        <v>0</v>
      </c>
    </row>
    <row r="188" spans="1:32" s="14" customFormat="1" x14ac:dyDescent="0.25">
      <c r="A188" s="13" t="str">
        <f t="shared" si="39"/>
        <v>0-180</v>
      </c>
      <c r="B188" s="11">
        <f t="shared" si="35"/>
        <v>180</v>
      </c>
      <c r="C188" s="52">
        <f t="shared" si="40"/>
        <v>0</v>
      </c>
      <c r="D188" s="53">
        <f t="shared" si="3"/>
        <v>0</v>
      </c>
      <c r="E188" s="63"/>
      <c r="F188" s="94" t="str">
        <f>IF(ISBLANK(E188),"",VLOOKUP($E188,'list for drop down box'!$A$4:$B$500,2,FALSE))</f>
        <v/>
      </c>
      <c r="G188" s="95" t="str">
        <f>IF(ISBLANK($E188),"",VLOOKUP($E188,'list for drop down box'!$A$4:$C$500,3,FALSE))</f>
        <v/>
      </c>
      <c r="H188" s="96" t="str">
        <f>IF(ISBLANK($E188),"",VLOOKUP($E188,'list for drop down box'!$A$3:$E$4449,4,FALSE))</f>
        <v/>
      </c>
      <c r="I188" s="97" t="str">
        <f>IF(ISBLANK($E188),"",VLOOKUP($E188,'list for drop down box'!$A$3:$E$4449,5,FALSE))</f>
        <v/>
      </c>
      <c r="J188" s="123" t="str">
        <f>IF(ISBLANK($E188),"",IF(ISBLANK($M188),"",IF($M188="Yes","",IFERROR(VLOOKUP($G$5&amp;$E188,'list for drop down box'!$AC:$AH,4,FALSE),""))))</f>
        <v/>
      </c>
      <c r="K188" s="123" t="str">
        <f>IF(ISBLANK($E188),"",IF(ISBLANK($M188),"",IF($M188="Yes","",IFERROR(VLOOKUP($G$5&amp;$E188,'list for drop down box'!$AC:$AH,6,FALSE),""))))</f>
        <v/>
      </c>
      <c r="L188" s="123" t="str">
        <f>IF(ISBLANK($E188),"",IF(ISBLANK($M188),"",IF($M188="Yes","",IFERROR(VLOOKUP($G$5&amp;$E188,'list for drop down box'!$AC:$AH,5,FALSE),""))))</f>
        <v/>
      </c>
      <c r="M188" s="68"/>
      <c r="N188" s="64"/>
      <c r="O188" s="65"/>
      <c r="P188" s="65"/>
      <c r="Q188" s="65"/>
      <c r="R188" s="66"/>
      <c r="S188" s="122" t="str">
        <f>IF(R188&lt;&gt;0,IF(R188="New Site","",VLOOKUP($G$5&amp;R188,'list for drop down box'!V:AA,5,FALSE)),"")</f>
        <v/>
      </c>
      <c r="T188" s="122" t="str">
        <f>IF(R188&lt;&gt;0,IF(R188="New Site","",VLOOKUP($G$5&amp;R188,'list for drop down box'!V:AA,6,FALSE)),"")</f>
        <v/>
      </c>
      <c r="U188" s="69"/>
      <c r="V188" s="69"/>
      <c r="W188" s="104"/>
      <c r="X188" s="104"/>
      <c r="Y188" s="121" t="str">
        <f t="shared" si="36"/>
        <v/>
      </c>
      <c r="Z188" s="121" t="str">
        <f t="shared" si="37"/>
        <v/>
      </c>
      <c r="AA188" s="93" t="str">
        <f t="shared" si="38"/>
        <v/>
      </c>
      <c r="AB188" s="67"/>
      <c r="AC188" s="32">
        <f t="shared" si="41"/>
        <v>0</v>
      </c>
      <c r="AD188" s="32">
        <f>IF(OR(S188="",T188=""),0,IF(COUNTIF('list for drop down box'!$R$4:$R$89,S188&amp;T188)=1,0,1))</f>
        <v>0</v>
      </c>
      <c r="AE188" s="32">
        <f t="shared" si="42"/>
        <v>0</v>
      </c>
      <c r="AF188" s="62">
        <f>IF(AND(SUM(U$9:U382)&gt;0,SUM(U$9:U382)&lt;1),1,0)</f>
        <v>0</v>
      </c>
    </row>
    <row r="189" spans="1:32" s="14" customFormat="1" x14ac:dyDescent="0.25">
      <c r="A189" s="13" t="str">
        <f t="shared" si="39"/>
        <v>0-181</v>
      </c>
      <c r="B189" s="11">
        <f t="shared" si="35"/>
        <v>181</v>
      </c>
      <c r="C189" s="52">
        <f t="shared" si="40"/>
        <v>0</v>
      </c>
      <c r="D189" s="53">
        <f t="shared" si="3"/>
        <v>0</v>
      </c>
      <c r="E189" s="63"/>
      <c r="F189" s="94" t="str">
        <f>IF(ISBLANK(E189),"",VLOOKUP($E189,'list for drop down box'!$A$4:$B$500,2,FALSE))</f>
        <v/>
      </c>
      <c r="G189" s="95" t="str">
        <f>IF(ISBLANK($E189),"",VLOOKUP($E189,'list for drop down box'!$A$4:$C$500,3,FALSE))</f>
        <v/>
      </c>
      <c r="H189" s="96" t="str">
        <f>IF(ISBLANK($E189),"",VLOOKUP($E189,'list for drop down box'!$A$3:$E$4449,4,FALSE))</f>
        <v/>
      </c>
      <c r="I189" s="97" t="str">
        <f>IF(ISBLANK($E189),"",VLOOKUP($E189,'list for drop down box'!$A$3:$E$4449,5,FALSE))</f>
        <v/>
      </c>
      <c r="J189" s="123" t="str">
        <f>IF(ISBLANK($E189),"",IF(ISBLANK($M189),"",IF($M189="Yes","",IFERROR(VLOOKUP($G$5&amp;$E189,'list for drop down box'!$AC:$AH,4,FALSE),""))))</f>
        <v/>
      </c>
      <c r="K189" s="123" t="str">
        <f>IF(ISBLANK($E189),"",IF(ISBLANK($M189),"",IF($M189="Yes","",IFERROR(VLOOKUP($G$5&amp;$E189,'list for drop down box'!$AC:$AH,6,FALSE),""))))</f>
        <v/>
      </c>
      <c r="L189" s="123" t="str">
        <f>IF(ISBLANK($E189),"",IF(ISBLANK($M189),"",IF($M189="Yes","",IFERROR(VLOOKUP($G$5&amp;$E189,'list for drop down box'!$AC:$AH,5,FALSE),""))))</f>
        <v/>
      </c>
      <c r="M189" s="68"/>
      <c r="N189" s="64"/>
      <c r="O189" s="65"/>
      <c r="P189" s="65"/>
      <c r="Q189" s="65"/>
      <c r="R189" s="66"/>
      <c r="S189" s="122" t="str">
        <f>IF(R189&lt;&gt;0,IF(R189="New Site","",VLOOKUP($G$5&amp;R189,'list for drop down box'!V:AA,5,FALSE)),"")</f>
        <v/>
      </c>
      <c r="T189" s="122" t="str">
        <f>IF(R189&lt;&gt;0,IF(R189="New Site","",VLOOKUP($G$5&amp;R189,'list for drop down box'!V:AA,6,FALSE)),"")</f>
        <v/>
      </c>
      <c r="U189" s="69"/>
      <c r="V189" s="69"/>
      <c r="W189" s="104"/>
      <c r="X189" s="104"/>
      <c r="Y189" s="121" t="str">
        <f t="shared" si="36"/>
        <v/>
      </c>
      <c r="Z189" s="121" t="str">
        <f t="shared" si="37"/>
        <v/>
      </c>
      <c r="AA189" s="93" t="str">
        <f t="shared" si="38"/>
        <v/>
      </c>
      <c r="AB189" s="67"/>
      <c r="AC189" s="32">
        <f t="shared" si="41"/>
        <v>0</v>
      </c>
      <c r="AD189" s="32">
        <f>IF(OR(S189="",T189=""),0,IF(COUNTIF('list for drop down box'!$R$4:$R$89,S189&amp;T189)=1,0,1))</f>
        <v>0</v>
      </c>
      <c r="AE189" s="32">
        <f t="shared" si="42"/>
        <v>0</v>
      </c>
      <c r="AF189" s="62">
        <f>IF(AND(SUM(U$9:U383)&gt;0,SUM(U$9:U383)&lt;1),1,0)</f>
        <v>0</v>
      </c>
    </row>
    <row r="190" spans="1:32" s="14" customFormat="1" x14ac:dyDescent="0.25">
      <c r="A190" s="13" t="str">
        <f t="shared" si="39"/>
        <v>0-182</v>
      </c>
      <c r="B190" s="11">
        <f t="shared" si="35"/>
        <v>182</v>
      </c>
      <c r="C190" s="52">
        <f t="shared" si="40"/>
        <v>0</v>
      </c>
      <c r="D190" s="53">
        <f t="shared" si="3"/>
        <v>0</v>
      </c>
      <c r="E190" s="63"/>
      <c r="F190" s="94" t="str">
        <f>IF(ISBLANK(E190),"",VLOOKUP($E190,'list for drop down box'!$A$4:$B$500,2,FALSE))</f>
        <v/>
      </c>
      <c r="G190" s="95" t="str">
        <f>IF(ISBLANK($E190),"",VLOOKUP($E190,'list for drop down box'!$A$4:$C$500,3,FALSE))</f>
        <v/>
      </c>
      <c r="H190" s="96" t="str">
        <f>IF(ISBLANK($E190),"",VLOOKUP($E190,'list for drop down box'!$A$3:$E$4449,4,FALSE))</f>
        <v/>
      </c>
      <c r="I190" s="97" t="str">
        <f>IF(ISBLANK($E190),"",VLOOKUP($E190,'list for drop down box'!$A$3:$E$4449,5,FALSE))</f>
        <v/>
      </c>
      <c r="J190" s="123" t="str">
        <f>IF(ISBLANK($E190),"",IF(ISBLANK($M190),"",IF($M190="Yes","",IFERROR(VLOOKUP($G$5&amp;$E190,'list for drop down box'!$AC:$AH,4,FALSE),""))))</f>
        <v/>
      </c>
      <c r="K190" s="123" t="str">
        <f>IF(ISBLANK($E190),"",IF(ISBLANK($M190),"",IF($M190="Yes","",IFERROR(VLOOKUP($G$5&amp;$E190,'list for drop down box'!$AC:$AH,6,FALSE),""))))</f>
        <v/>
      </c>
      <c r="L190" s="123" t="str">
        <f>IF(ISBLANK($E190),"",IF(ISBLANK($M190),"",IF($M190="Yes","",IFERROR(VLOOKUP($G$5&amp;$E190,'list for drop down box'!$AC:$AH,5,FALSE),""))))</f>
        <v/>
      </c>
      <c r="M190" s="68"/>
      <c r="N190" s="64"/>
      <c r="O190" s="65"/>
      <c r="P190" s="65"/>
      <c r="Q190" s="65"/>
      <c r="R190" s="66"/>
      <c r="S190" s="122" t="str">
        <f>IF(R190&lt;&gt;0,IF(R190="New Site","",VLOOKUP($G$5&amp;R190,'list for drop down box'!V:AA,5,FALSE)),"")</f>
        <v/>
      </c>
      <c r="T190" s="122" t="str">
        <f>IF(R190&lt;&gt;0,IF(R190="New Site","",VLOOKUP($G$5&amp;R190,'list for drop down box'!V:AA,6,FALSE)),"")</f>
        <v/>
      </c>
      <c r="U190" s="69"/>
      <c r="V190" s="69"/>
      <c r="W190" s="104"/>
      <c r="X190" s="104"/>
      <c r="Y190" s="121" t="str">
        <f t="shared" si="36"/>
        <v/>
      </c>
      <c r="Z190" s="121" t="str">
        <f t="shared" si="37"/>
        <v/>
      </c>
      <c r="AA190" s="93" t="str">
        <f t="shared" si="38"/>
        <v/>
      </c>
      <c r="AB190" s="67"/>
      <c r="AC190" s="32">
        <f t="shared" si="41"/>
        <v>0</v>
      </c>
      <c r="AD190" s="32">
        <f>IF(OR(S190="",T190=""),0,IF(COUNTIF('list for drop down box'!$R$4:$R$89,S190&amp;T190)=1,0,1))</f>
        <v>0</v>
      </c>
      <c r="AE190" s="32">
        <f t="shared" si="42"/>
        <v>0</v>
      </c>
      <c r="AF190" s="62">
        <f>IF(AND(SUM(U$9:U384)&gt;0,SUM(U$9:U384)&lt;1),1,0)</f>
        <v>0</v>
      </c>
    </row>
    <row r="191" spans="1:32" s="14" customFormat="1" x14ac:dyDescent="0.25">
      <c r="A191" s="13" t="str">
        <f t="shared" si="39"/>
        <v>0-183</v>
      </c>
      <c r="B191" s="11">
        <f t="shared" si="35"/>
        <v>183</v>
      </c>
      <c r="C191" s="52">
        <f t="shared" si="40"/>
        <v>0</v>
      </c>
      <c r="D191" s="53">
        <f t="shared" si="3"/>
        <v>0</v>
      </c>
      <c r="E191" s="63"/>
      <c r="F191" s="94" t="str">
        <f>IF(ISBLANK(E191),"",VLOOKUP($E191,'list for drop down box'!$A$4:$B$500,2,FALSE))</f>
        <v/>
      </c>
      <c r="G191" s="95" t="str">
        <f>IF(ISBLANK($E191),"",VLOOKUP($E191,'list for drop down box'!$A$4:$C$500,3,FALSE))</f>
        <v/>
      </c>
      <c r="H191" s="96" t="str">
        <f>IF(ISBLANK($E191),"",VLOOKUP($E191,'list for drop down box'!$A$3:$E$4449,4,FALSE))</f>
        <v/>
      </c>
      <c r="I191" s="97" t="str">
        <f>IF(ISBLANK($E191),"",VLOOKUP($E191,'list for drop down box'!$A$3:$E$4449,5,FALSE))</f>
        <v/>
      </c>
      <c r="J191" s="123" t="str">
        <f>IF(ISBLANK($E191),"",IF(ISBLANK($M191),"",IF($M191="Yes","",IFERROR(VLOOKUP($G$5&amp;$E191,'list for drop down box'!$AC:$AH,4,FALSE),""))))</f>
        <v/>
      </c>
      <c r="K191" s="123" t="str">
        <f>IF(ISBLANK($E191),"",IF(ISBLANK($M191),"",IF($M191="Yes","",IFERROR(VLOOKUP($G$5&amp;$E191,'list for drop down box'!$AC:$AH,6,FALSE),""))))</f>
        <v/>
      </c>
      <c r="L191" s="123" t="str">
        <f>IF(ISBLANK($E191),"",IF(ISBLANK($M191),"",IF($M191="Yes","",IFERROR(VLOOKUP($G$5&amp;$E191,'list for drop down box'!$AC:$AH,5,FALSE),""))))</f>
        <v/>
      </c>
      <c r="M191" s="68"/>
      <c r="N191" s="64"/>
      <c r="O191" s="65"/>
      <c r="P191" s="65"/>
      <c r="Q191" s="65"/>
      <c r="R191" s="66"/>
      <c r="S191" s="122" t="str">
        <f>IF(R191&lt;&gt;0,IF(R191="New Site","",VLOOKUP($G$5&amp;R191,'list for drop down box'!V:AA,5,FALSE)),"")</f>
        <v/>
      </c>
      <c r="T191" s="122" t="str">
        <f>IF(R191&lt;&gt;0,IF(R191="New Site","",VLOOKUP($G$5&amp;R191,'list for drop down box'!V:AA,6,FALSE)),"")</f>
        <v/>
      </c>
      <c r="U191" s="69"/>
      <c r="V191" s="69"/>
      <c r="W191" s="104"/>
      <c r="X191" s="104"/>
      <c r="Y191" s="121" t="str">
        <f t="shared" si="36"/>
        <v/>
      </c>
      <c r="Z191" s="121" t="str">
        <f t="shared" si="37"/>
        <v/>
      </c>
      <c r="AA191" s="93" t="str">
        <f t="shared" si="38"/>
        <v/>
      </c>
      <c r="AB191" s="67"/>
      <c r="AC191" s="32">
        <f t="shared" si="41"/>
        <v>0</v>
      </c>
      <c r="AD191" s="32">
        <f>IF(OR(S191="",T191=""),0,IF(COUNTIF('list for drop down box'!$R$4:$R$89,S191&amp;T191)=1,0,1))</f>
        <v>0</v>
      </c>
      <c r="AE191" s="32">
        <f t="shared" si="42"/>
        <v>0</v>
      </c>
      <c r="AF191" s="62">
        <f>IF(AND(SUM(U$9:U385)&gt;0,SUM(U$9:U385)&lt;1),1,0)</f>
        <v>0</v>
      </c>
    </row>
    <row r="192" spans="1:32" s="14" customFormat="1" x14ac:dyDescent="0.25">
      <c r="A192" s="13" t="str">
        <f t="shared" si="39"/>
        <v>0-184</v>
      </c>
      <c r="B192" s="11">
        <f t="shared" si="35"/>
        <v>184</v>
      </c>
      <c r="C192" s="52">
        <f t="shared" si="40"/>
        <v>0</v>
      </c>
      <c r="D192" s="53">
        <f t="shared" si="3"/>
        <v>0</v>
      </c>
      <c r="E192" s="63"/>
      <c r="F192" s="94" t="str">
        <f>IF(ISBLANK(E192),"",VLOOKUP($E192,'list for drop down box'!$A$4:$B$500,2,FALSE))</f>
        <v/>
      </c>
      <c r="G192" s="95" t="str">
        <f>IF(ISBLANK($E192),"",VLOOKUP($E192,'list for drop down box'!$A$4:$C$500,3,FALSE))</f>
        <v/>
      </c>
      <c r="H192" s="96" t="str">
        <f>IF(ISBLANK($E192),"",VLOOKUP($E192,'list for drop down box'!$A$3:$E$4449,4,FALSE))</f>
        <v/>
      </c>
      <c r="I192" s="97" t="str">
        <f>IF(ISBLANK($E192),"",VLOOKUP($E192,'list for drop down box'!$A$3:$E$4449,5,FALSE))</f>
        <v/>
      </c>
      <c r="J192" s="123" t="str">
        <f>IF(ISBLANK($E192),"",IF(ISBLANK($M192),"",IF($M192="Yes","",IFERROR(VLOOKUP($G$5&amp;$E192,'list for drop down box'!$AC:$AH,4,FALSE),""))))</f>
        <v/>
      </c>
      <c r="K192" s="123" t="str">
        <f>IF(ISBLANK($E192),"",IF(ISBLANK($M192),"",IF($M192="Yes","",IFERROR(VLOOKUP($G$5&amp;$E192,'list for drop down box'!$AC:$AH,6,FALSE),""))))</f>
        <v/>
      </c>
      <c r="L192" s="123" t="str">
        <f>IF(ISBLANK($E192),"",IF(ISBLANK($M192),"",IF($M192="Yes","",IFERROR(VLOOKUP($G$5&amp;$E192,'list for drop down box'!$AC:$AH,5,FALSE),""))))</f>
        <v/>
      </c>
      <c r="M192" s="68"/>
      <c r="N192" s="64"/>
      <c r="O192" s="65"/>
      <c r="P192" s="65"/>
      <c r="Q192" s="65"/>
      <c r="R192" s="66"/>
      <c r="S192" s="122" t="str">
        <f>IF(R192&lt;&gt;0,IF(R192="New Site","",VLOOKUP($G$5&amp;R192,'list for drop down box'!V:AA,5,FALSE)),"")</f>
        <v/>
      </c>
      <c r="T192" s="122" t="str">
        <f>IF(R192&lt;&gt;0,IF(R192="New Site","",VLOOKUP($G$5&amp;R192,'list for drop down box'!V:AA,6,FALSE)),"")</f>
        <v/>
      </c>
      <c r="U192" s="69"/>
      <c r="V192" s="69"/>
      <c r="W192" s="104"/>
      <c r="X192" s="104"/>
      <c r="Y192" s="121" t="str">
        <f t="shared" si="36"/>
        <v/>
      </c>
      <c r="Z192" s="121" t="str">
        <f t="shared" si="37"/>
        <v/>
      </c>
      <c r="AA192" s="93" t="str">
        <f t="shared" si="38"/>
        <v/>
      </c>
      <c r="AB192" s="67"/>
      <c r="AC192" s="32">
        <f t="shared" si="41"/>
        <v>0</v>
      </c>
      <c r="AD192" s="32">
        <f>IF(OR(S192="",T192=""),0,IF(COUNTIF('list for drop down box'!$R$4:$R$89,S192&amp;T192)=1,0,1))</f>
        <v>0</v>
      </c>
      <c r="AE192" s="32">
        <f t="shared" si="42"/>
        <v>0</v>
      </c>
      <c r="AF192" s="62">
        <f>IF(AND(SUM(U$9:U386)&gt;0,SUM(U$9:U386)&lt;1),1,0)</f>
        <v>0</v>
      </c>
    </row>
    <row r="193" spans="1:32" s="14" customFormat="1" x14ac:dyDescent="0.25">
      <c r="A193" s="13" t="str">
        <f t="shared" si="39"/>
        <v>0-185</v>
      </c>
      <c r="B193" s="11">
        <f t="shared" si="35"/>
        <v>185</v>
      </c>
      <c r="C193" s="52">
        <f t="shared" si="40"/>
        <v>0</v>
      </c>
      <c r="D193" s="53">
        <f t="shared" si="3"/>
        <v>0</v>
      </c>
      <c r="E193" s="63"/>
      <c r="F193" s="94" t="str">
        <f>IF(ISBLANK(E193),"",VLOOKUP($E193,'list for drop down box'!$A$4:$B$500,2,FALSE))</f>
        <v/>
      </c>
      <c r="G193" s="95" t="str">
        <f>IF(ISBLANK($E193),"",VLOOKUP($E193,'list for drop down box'!$A$4:$C$500,3,FALSE))</f>
        <v/>
      </c>
      <c r="H193" s="96" t="str">
        <f>IF(ISBLANK($E193),"",VLOOKUP($E193,'list for drop down box'!$A$3:$E$4449,4,FALSE))</f>
        <v/>
      </c>
      <c r="I193" s="97" t="str">
        <f>IF(ISBLANK($E193),"",VLOOKUP($E193,'list for drop down box'!$A$3:$E$4449,5,FALSE))</f>
        <v/>
      </c>
      <c r="J193" s="123" t="str">
        <f>IF(ISBLANK($E193),"",IF(ISBLANK($M193),"",IF($M193="Yes","",IFERROR(VLOOKUP($G$5&amp;$E193,'list for drop down box'!$AC:$AH,4,FALSE),""))))</f>
        <v/>
      </c>
      <c r="K193" s="123" t="str">
        <f>IF(ISBLANK($E193),"",IF(ISBLANK($M193),"",IF($M193="Yes","",IFERROR(VLOOKUP($G$5&amp;$E193,'list for drop down box'!$AC:$AH,6,FALSE),""))))</f>
        <v/>
      </c>
      <c r="L193" s="123" t="str">
        <f>IF(ISBLANK($E193),"",IF(ISBLANK($M193),"",IF($M193="Yes","",IFERROR(VLOOKUP($G$5&amp;$E193,'list for drop down box'!$AC:$AH,5,FALSE),""))))</f>
        <v/>
      </c>
      <c r="M193" s="68"/>
      <c r="N193" s="64"/>
      <c r="O193" s="65"/>
      <c r="P193" s="65"/>
      <c r="Q193" s="65"/>
      <c r="R193" s="66"/>
      <c r="S193" s="122" t="str">
        <f>IF(R193&lt;&gt;0,IF(R193="New Site","",VLOOKUP($G$5&amp;R193,'list for drop down box'!V:AA,5,FALSE)),"")</f>
        <v/>
      </c>
      <c r="T193" s="122" t="str">
        <f>IF(R193&lt;&gt;0,IF(R193="New Site","",VLOOKUP($G$5&amp;R193,'list for drop down box'!V:AA,6,FALSE)),"")</f>
        <v/>
      </c>
      <c r="U193" s="69"/>
      <c r="V193" s="69"/>
      <c r="W193" s="104"/>
      <c r="X193" s="104"/>
      <c r="Y193" s="121" t="str">
        <f t="shared" si="36"/>
        <v/>
      </c>
      <c r="Z193" s="121" t="str">
        <f t="shared" si="37"/>
        <v/>
      </c>
      <c r="AA193" s="93" t="str">
        <f t="shared" si="38"/>
        <v/>
      </c>
      <c r="AB193" s="67"/>
      <c r="AC193" s="32">
        <f t="shared" si="41"/>
        <v>0</v>
      </c>
      <c r="AD193" s="32">
        <f>IF(OR(S193="",T193=""),0,IF(COUNTIF('list for drop down box'!$R$4:$R$89,S193&amp;T193)=1,0,1))</f>
        <v>0</v>
      </c>
      <c r="AE193" s="32">
        <f t="shared" si="42"/>
        <v>0</v>
      </c>
      <c r="AF193" s="62">
        <f>IF(AND(SUM(U$9:U387)&gt;0,SUM(U$9:U387)&lt;1),1,0)</f>
        <v>0</v>
      </c>
    </row>
    <row r="194" spans="1:32" s="14" customFormat="1" x14ac:dyDescent="0.25">
      <c r="A194" s="13" t="str">
        <f t="shared" si="39"/>
        <v>0-186</v>
      </c>
      <c r="B194" s="11">
        <f t="shared" si="35"/>
        <v>186</v>
      </c>
      <c r="C194" s="52">
        <f t="shared" si="40"/>
        <v>0</v>
      </c>
      <c r="D194" s="53">
        <f t="shared" si="3"/>
        <v>0</v>
      </c>
      <c r="E194" s="63"/>
      <c r="F194" s="94" t="str">
        <f>IF(ISBLANK(E194),"",VLOOKUP($E194,'list for drop down box'!$A$4:$B$500,2,FALSE))</f>
        <v/>
      </c>
      <c r="G194" s="95" t="str">
        <f>IF(ISBLANK($E194),"",VLOOKUP($E194,'list for drop down box'!$A$4:$C$500,3,FALSE))</f>
        <v/>
      </c>
      <c r="H194" s="96" t="str">
        <f>IF(ISBLANK($E194),"",VLOOKUP($E194,'list for drop down box'!$A$3:$E$4449,4,FALSE))</f>
        <v/>
      </c>
      <c r="I194" s="97" t="str">
        <f>IF(ISBLANK($E194),"",VLOOKUP($E194,'list for drop down box'!$A$3:$E$4449,5,FALSE))</f>
        <v/>
      </c>
      <c r="J194" s="123" t="str">
        <f>IF(ISBLANK($E194),"",IF(ISBLANK($M194),"",IF($M194="Yes","",IFERROR(VLOOKUP($G$5&amp;$E194,'list for drop down box'!$AC:$AH,4,FALSE),""))))</f>
        <v/>
      </c>
      <c r="K194" s="123" t="str">
        <f>IF(ISBLANK($E194),"",IF(ISBLANK($M194),"",IF($M194="Yes","",IFERROR(VLOOKUP($G$5&amp;$E194,'list for drop down box'!$AC:$AH,6,FALSE),""))))</f>
        <v/>
      </c>
      <c r="L194" s="123" t="str">
        <f>IF(ISBLANK($E194),"",IF(ISBLANK($M194),"",IF($M194="Yes","",IFERROR(VLOOKUP($G$5&amp;$E194,'list for drop down box'!$AC:$AH,5,FALSE),""))))</f>
        <v/>
      </c>
      <c r="M194" s="68"/>
      <c r="N194" s="64"/>
      <c r="O194" s="65"/>
      <c r="P194" s="65"/>
      <c r="Q194" s="65"/>
      <c r="R194" s="66"/>
      <c r="S194" s="122" t="str">
        <f>IF(R194&lt;&gt;0,IF(R194="New Site","",VLOOKUP($G$5&amp;R194,'list for drop down box'!V:AA,5,FALSE)),"")</f>
        <v/>
      </c>
      <c r="T194" s="122" t="str">
        <f>IF(R194&lt;&gt;0,IF(R194="New Site","",VLOOKUP($G$5&amp;R194,'list for drop down box'!V:AA,6,FALSE)),"")</f>
        <v/>
      </c>
      <c r="U194" s="69"/>
      <c r="V194" s="69"/>
      <c r="W194" s="104"/>
      <c r="X194" s="104"/>
      <c r="Y194" s="121" t="str">
        <f t="shared" si="36"/>
        <v/>
      </c>
      <c r="Z194" s="121" t="str">
        <f t="shared" si="37"/>
        <v/>
      </c>
      <c r="AA194" s="93" t="str">
        <f t="shared" si="38"/>
        <v/>
      </c>
      <c r="AB194" s="67"/>
      <c r="AC194" s="32">
        <f t="shared" si="41"/>
        <v>0</v>
      </c>
      <c r="AD194" s="32">
        <f>IF(OR(S194="",T194=""),0,IF(COUNTIF('list for drop down box'!$R$4:$R$89,S194&amp;T194)=1,0,1))</f>
        <v>0</v>
      </c>
      <c r="AE194" s="32">
        <f t="shared" si="42"/>
        <v>0</v>
      </c>
      <c r="AF194" s="62">
        <f>IF(AND(SUM(U$9:U388)&gt;0,SUM(U$9:U388)&lt;1),1,0)</f>
        <v>0</v>
      </c>
    </row>
    <row r="195" spans="1:32" s="14" customFormat="1" x14ac:dyDescent="0.25">
      <c r="A195" s="13" t="str">
        <f t="shared" si="39"/>
        <v>0-187</v>
      </c>
      <c r="B195" s="11">
        <f t="shared" si="35"/>
        <v>187</v>
      </c>
      <c r="C195" s="52">
        <f t="shared" si="40"/>
        <v>0</v>
      </c>
      <c r="D195" s="53">
        <f t="shared" si="3"/>
        <v>0</v>
      </c>
      <c r="E195" s="63"/>
      <c r="F195" s="94" t="str">
        <f>IF(ISBLANK(E195),"",VLOOKUP($E195,'list for drop down box'!$A$4:$B$500,2,FALSE))</f>
        <v/>
      </c>
      <c r="G195" s="95" t="str">
        <f>IF(ISBLANK($E195),"",VLOOKUP($E195,'list for drop down box'!$A$4:$C$500,3,FALSE))</f>
        <v/>
      </c>
      <c r="H195" s="96" t="str">
        <f>IF(ISBLANK($E195),"",VLOOKUP($E195,'list for drop down box'!$A$3:$E$4449,4,FALSE))</f>
        <v/>
      </c>
      <c r="I195" s="97" t="str">
        <f>IF(ISBLANK($E195),"",VLOOKUP($E195,'list for drop down box'!$A$3:$E$4449,5,FALSE))</f>
        <v/>
      </c>
      <c r="J195" s="123" t="str">
        <f>IF(ISBLANK($E195),"",IF(ISBLANK($M195),"",IF($M195="Yes","",IFERROR(VLOOKUP($G$5&amp;$E195,'list for drop down box'!$AC:$AH,4,FALSE),""))))</f>
        <v/>
      </c>
      <c r="K195" s="123" t="str">
        <f>IF(ISBLANK($E195),"",IF(ISBLANK($M195),"",IF($M195="Yes","",IFERROR(VLOOKUP($G$5&amp;$E195,'list for drop down box'!$AC:$AH,6,FALSE),""))))</f>
        <v/>
      </c>
      <c r="L195" s="123" t="str">
        <f>IF(ISBLANK($E195),"",IF(ISBLANK($M195),"",IF($M195="Yes","",IFERROR(VLOOKUP($G$5&amp;$E195,'list for drop down box'!$AC:$AH,5,FALSE),""))))</f>
        <v/>
      </c>
      <c r="M195" s="68"/>
      <c r="N195" s="64"/>
      <c r="O195" s="65"/>
      <c r="P195" s="65"/>
      <c r="Q195" s="65"/>
      <c r="R195" s="66"/>
      <c r="S195" s="122" t="str">
        <f>IF(R195&lt;&gt;0,IF(R195="New Site","",VLOOKUP($G$5&amp;R195,'list for drop down box'!V:AA,5,FALSE)),"")</f>
        <v/>
      </c>
      <c r="T195" s="122" t="str">
        <f>IF(R195&lt;&gt;0,IF(R195="New Site","",VLOOKUP($G$5&amp;R195,'list for drop down box'!V:AA,6,FALSE)),"")</f>
        <v/>
      </c>
      <c r="U195" s="69"/>
      <c r="V195" s="69"/>
      <c r="W195" s="104"/>
      <c r="X195" s="104"/>
      <c r="Y195" s="121" t="str">
        <f t="shared" si="36"/>
        <v/>
      </c>
      <c r="Z195" s="121" t="str">
        <f t="shared" si="37"/>
        <v/>
      </c>
      <c r="AA195" s="93" t="str">
        <f t="shared" si="38"/>
        <v/>
      </c>
      <c r="AB195" s="67"/>
      <c r="AC195" s="32">
        <f t="shared" si="41"/>
        <v>0</v>
      </c>
      <c r="AD195" s="32">
        <f>IF(OR(S195="",T195=""),0,IF(COUNTIF('list for drop down box'!$R$4:$R$89,S195&amp;T195)=1,0,1))</f>
        <v>0</v>
      </c>
      <c r="AE195" s="32">
        <f t="shared" si="42"/>
        <v>0</v>
      </c>
      <c r="AF195" s="62">
        <f>IF(AND(SUM(U$9:U389)&gt;0,SUM(U$9:U389)&lt;1),1,0)</f>
        <v>0</v>
      </c>
    </row>
    <row r="196" spans="1:32" s="14" customFormat="1" x14ac:dyDescent="0.25">
      <c r="A196" s="13" t="str">
        <f t="shared" si="39"/>
        <v>0-188</v>
      </c>
      <c r="B196" s="11">
        <f t="shared" si="35"/>
        <v>188</v>
      </c>
      <c r="C196" s="52">
        <f t="shared" si="40"/>
        <v>0</v>
      </c>
      <c r="D196" s="53">
        <f t="shared" si="3"/>
        <v>0</v>
      </c>
      <c r="E196" s="63"/>
      <c r="F196" s="94" t="str">
        <f>IF(ISBLANK(E196),"",VLOOKUP($E196,'list for drop down box'!$A$4:$B$500,2,FALSE))</f>
        <v/>
      </c>
      <c r="G196" s="95" t="str">
        <f>IF(ISBLANK($E196),"",VLOOKUP($E196,'list for drop down box'!$A$4:$C$500,3,FALSE))</f>
        <v/>
      </c>
      <c r="H196" s="96" t="str">
        <f>IF(ISBLANK($E196),"",VLOOKUP($E196,'list for drop down box'!$A$3:$E$4449,4,FALSE))</f>
        <v/>
      </c>
      <c r="I196" s="97" t="str">
        <f>IF(ISBLANK($E196),"",VLOOKUP($E196,'list for drop down box'!$A$3:$E$4449,5,FALSE))</f>
        <v/>
      </c>
      <c r="J196" s="123" t="str">
        <f>IF(ISBLANK($E196),"",IF(ISBLANK($M196),"",IF($M196="Yes","",IFERROR(VLOOKUP($G$5&amp;$E196,'list for drop down box'!$AC:$AH,4,FALSE),""))))</f>
        <v/>
      </c>
      <c r="K196" s="123" t="str">
        <f>IF(ISBLANK($E196),"",IF(ISBLANK($M196),"",IF($M196="Yes","",IFERROR(VLOOKUP($G$5&amp;$E196,'list for drop down box'!$AC:$AH,6,FALSE),""))))</f>
        <v/>
      </c>
      <c r="L196" s="123" t="str">
        <f>IF(ISBLANK($E196),"",IF(ISBLANK($M196),"",IF($M196="Yes","",IFERROR(VLOOKUP($G$5&amp;$E196,'list for drop down box'!$AC:$AH,5,FALSE),""))))</f>
        <v/>
      </c>
      <c r="M196" s="68"/>
      <c r="N196" s="64"/>
      <c r="O196" s="65"/>
      <c r="P196" s="65"/>
      <c r="Q196" s="65"/>
      <c r="R196" s="66"/>
      <c r="S196" s="122" t="str">
        <f>IF(R196&lt;&gt;0,IF(R196="New Site","",VLOOKUP($G$5&amp;R196,'list for drop down box'!V:AA,5,FALSE)),"")</f>
        <v/>
      </c>
      <c r="T196" s="122" t="str">
        <f>IF(R196&lt;&gt;0,IF(R196="New Site","",VLOOKUP($G$5&amp;R196,'list for drop down box'!V:AA,6,FALSE)),"")</f>
        <v/>
      </c>
      <c r="U196" s="69"/>
      <c r="V196" s="69"/>
      <c r="W196" s="104"/>
      <c r="X196" s="104"/>
      <c r="Y196" s="121" t="str">
        <f t="shared" si="36"/>
        <v/>
      </c>
      <c r="Z196" s="121" t="str">
        <f t="shared" si="37"/>
        <v/>
      </c>
      <c r="AA196" s="93" t="str">
        <f t="shared" si="38"/>
        <v/>
      </c>
      <c r="AB196" s="67"/>
      <c r="AC196" s="32">
        <f t="shared" si="41"/>
        <v>0</v>
      </c>
      <c r="AD196" s="32">
        <f>IF(OR(S196="",T196=""),0,IF(COUNTIF('list for drop down box'!$R$4:$R$89,S196&amp;T196)=1,0,1))</f>
        <v>0</v>
      </c>
      <c r="AE196" s="32">
        <f t="shared" si="42"/>
        <v>0</v>
      </c>
      <c r="AF196" s="62">
        <f>IF(AND(SUM(U$9:U390)&gt;0,SUM(U$9:U390)&lt;1),1,0)</f>
        <v>0</v>
      </c>
    </row>
    <row r="197" spans="1:32" s="14" customFormat="1" x14ac:dyDescent="0.25">
      <c r="A197" s="13" t="str">
        <f t="shared" si="39"/>
        <v>0-189</v>
      </c>
      <c r="B197" s="11">
        <f t="shared" si="35"/>
        <v>189</v>
      </c>
      <c r="C197" s="52">
        <f t="shared" si="40"/>
        <v>0</v>
      </c>
      <c r="D197" s="53">
        <f t="shared" si="3"/>
        <v>0</v>
      </c>
      <c r="E197" s="63"/>
      <c r="F197" s="94" t="str">
        <f>IF(ISBLANK(E197),"",VLOOKUP($E197,'list for drop down box'!$A$4:$B$500,2,FALSE))</f>
        <v/>
      </c>
      <c r="G197" s="95" t="str">
        <f>IF(ISBLANK($E197),"",VLOOKUP($E197,'list for drop down box'!$A$4:$C$500,3,FALSE))</f>
        <v/>
      </c>
      <c r="H197" s="96" t="str">
        <f>IF(ISBLANK($E197),"",VLOOKUP($E197,'list for drop down box'!$A$3:$E$4449,4,FALSE))</f>
        <v/>
      </c>
      <c r="I197" s="97" t="str">
        <f>IF(ISBLANK($E197),"",VLOOKUP($E197,'list for drop down box'!$A$3:$E$4449,5,FALSE))</f>
        <v/>
      </c>
      <c r="J197" s="123" t="str">
        <f>IF(ISBLANK($E197),"",IF(ISBLANK($M197),"",IF($M197="Yes","",IFERROR(VLOOKUP($G$5&amp;$E197,'list for drop down box'!$AC:$AH,4,FALSE),""))))</f>
        <v/>
      </c>
      <c r="K197" s="123" t="str">
        <f>IF(ISBLANK($E197),"",IF(ISBLANK($M197),"",IF($M197="Yes","",IFERROR(VLOOKUP($G$5&amp;$E197,'list for drop down box'!$AC:$AH,6,FALSE),""))))</f>
        <v/>
      </c>
      <c r="L197" s="123" t="str">
        <f>IF(ISBLANK($E197),"",IF(ISBLANK($M197),"",IF($M197="Yes","",IFERROR(VLOOKUP($G$5&amp;$E197,'list for drop down box'!$AC:$AH,5,FALSE),""))))</f>
        <v/>
      </c>
      <c r="M197" s="68"/>
      <c r="N197" s="64"/>
      <c r="O197" s="65"/>
      <c r="P197" s="65"/>
      <c r="Q197" s="65"/>
      <c r="R197" s="66"/>
      <c r="S197" s="122" t="str">
        <f>IF(R197&lt;&gt;0,IF(R197="New Site","",VLOOKUP($G$5&amp;R197,'list for drop down box'!V:AA,5,FALSE)),"")</f>
        <v/>
      </c>
      <c r="T197" s="122" t="str">
        <f>IF(R197&lt;&gt;0,IF(R197="New Site","",VLOOKUP($G$5&amp;R197,'list for drop down box'!V:AA,6,FALSE)),"")</f>
        <v/>
      </c>
      <c r="U197" s="69"/>
      <c r="V197" s="69"/>
      <c r="W197" s="104"/>
      <c r="X197" s="104"/>
      <c r="Y197" s="121" t="str">
        <f t="shared" si="36"/>
        <v/>
      </c>
      <c r="Z197" s="121" t="str">
        <f t="shared" si="37"/>
        <v/>
      </c>
      <c r="AA197" s="93" t="str">
        <f t="shared" si="38"/>
        <v/>
      </c>
      <c r="AB197" s="67"/>
      <c r="AC197" s="32">
        <f t="shared" si="41"/>
        <v>0</v>
      </c>
      <c r="AD197" s="32">
        <f>IF(OR(S197="",T197=""),0,IF(COUNTIF('list for drop down box'!$R$4:$R$89,S197&amp;T197)=1,0,1))</f>
        <v>0</v>
      </c>
      <c r="AE197" s="32">
        <f t="shared" si="42"/>
        <v>0</v>
      </c>
      <c r="AF197" s="62">
        <f>IF(AND(SUM(U$9:U391)&gt;0,SUM(U$9:U391)&lt;1),1,0)</f>
        <v>0</v>
      </c>
    </row>
    <row r="198" spans="1:32" s="14" customFormat="1" x14ac:dyDescent="0.25">
      <c r="A198" s="13" t="str">
        <f t="shared" si="39"/>
        <v>0-190</v>
      </c>
      <c r="B198" s="11">
        <f t="shared" si="35"/>
        <v>190</v>
      </c>
      <c r="C198" s="52">
        <f t="shared" si="40"/>
        <v>0</v>
      </c>
      <c r="D198" s="53">
        <f t="shared" si="3"/>
        <v>0</v>
      </c>
      <c r="E198" s="63"/>
      <c r="F198" s="94" t="str">
        <f>IF(ISBLANK(E198),"",VLOOKUP($E198,'list for drop down box'!$A$4:$B$500,2,FALSE))</f>
        <v/>
      </c>
      <c r="G198" s="95" t="str">
        <f>IF(ISBLANK($E198),"",VLOOKUP($E198,'list for drop down box'!$A$4:$C$500,3,FALSE))</f>
        <v/>
      </c>
      <c r="H198" s="96" t="str">
        <f>IF(ISBLANK($E198),"",VLOOKUP($E198,'list for drop down box'!$A$3:$E$4449,4,FALSE))</f>
        <v/>
      </c>
      <c r="I198" s="97" t="str">
        <f>IF(ISBLANK($E198),"",VLOOKUP($E198,'list for drop down box'!$A$3:$E$4449,5,FALSE))</f>
        <v/>
      </c>
      <c r="J198" s="123" t="str">
        <f>IF(ISBLANK($E198),"",IF(ISBLANK($M198),"",IF($M198="Yes","",IFERROR(VLOOKUP($G$5&amp;$E198,'list for drop down box'!$AC:$AH,4,FALSE),""))))</f>
        <v/>
      </c>
      <c r="K198" s="123" t="str">
        <f>IF(ISBLANK($E198),"",IF(ISBLANK($M198),"",IF($M198="Yes","",IFERROR(VLOOKUP($G$5&amp;$E198,'list for drop down box'!$AC:$AH,6,FALSE),""))))</f>
        <v/>
      </c>
      <c r="L198" s="123" t="str">
        <f>IF(ISBLANK($E198),"",IF(ISBLANK($M198),"",IF($M198="Yes","",IFERROR(VLOOKUP($G$5&amp;$E198,'list for drop down box'!$AC:$AH,5,FALSE),""))))</f>
        <v/>
      </c>
      <c r="M198" s="68"/>
      <c r="N198" s="64"/>
      <c r="O198" s="65"/>
      <c r="P198" s="65"/>
      <c r="Q198" s="65"/>
      <c r="R198" s="66"/>
      <c r="S198" s="122" t="str">
        <f>IF(R198&lt;&gt;0,IF(R198="New Site","",VLOOKUP($G$5&amp;R198,'list for drop down box'!V:AA,5,FALSE)),"")</f>
        <v/>
      </c>
      <c r="T198" s="122" t="str">
        <f>IF(R198&lt;&gt;0,IF(R198="New Site","",VLOOKUP($G$5&amp;R198,'list for drop down box'!V:AA,6,FALSE)),"")</f>
        <v/>
      </c>
      <c r="U198" s="69"/>
      <c r="V198" s="69"/>
      <c r="W198" s="104"/>
      <c r="X198" s="104"/>
      <c r="Y198" s="121" t="str">
        <f t="shared" si="36"/>
        <v/>
      </c>
      <c r="Z198" s="121" t="str">
        <f t="shared" si="37"/>
        <v/>
      </c>
      <c r="AA198" s="93" t="str">
        <f t="shared" si="38"/>
        <v/>
      </c>
      <c r="AB198" s="67"/>
      <c r="AC198" s="32">
        <f t="shared" si="41"/>
        <v>0</v>
      </c>
      <c r="AD198" s="32">
        <f>IF(OR(S198="",T198=""),0,IF(COUNTIF('list for drop down box'!$R$4:$R$89,S198&amp;T198)=1,0,1))</f>
        <v>0</v>
      </c>
      <c r="AE198" s="32">
        <f t="shared" si="42"/>
        <v>0</v>
      </c>
      <c r="AF198" s="62">
        <f>IF(AND(SUM(U$9:U392)&gt;0,SUM(U$9:U392)&lt;1),1,0)</f>
        <v>0</v>
      </c>
    </row>
    <row r="199" spans="1:32" s="14" customFormat="1" x14ac:dyDescent="0.25">
      <c r="A199" s="13" t="str">
        <f t="shared" si="39"/>
        <v>0-191</v>
      </c>
      <c r="B199" s="11">
        <f t="shared" si="35"/>
        <v>191</v>
      </c>
      <c r="C199" s="52">
        <f t="shared" si="40"/>
        <v>0</v>
      </c>
      <c r="D199" s="53">
        <f t="shared" si="3"/>
        <v>0</v>
      </c>
      <c r="E199" s="63"/>
      <c r="F199" s="94" t="str">
        <f>IF(ISBLANK(E199),"",VLOOKUP($E199,'list for drop down box'!$A$4:$B$500,2,FALSE))</f>
        <v/>
      </c>
      <c r="G199" s="95" t="str">
        <f>IF(ISBLANK($E199),"",VLOOKUP($E199,'list for drop down box'!$A$4:$C$500,3,FALSE))</f>
        <v/>
      </c>
      <c r="H199" s="96" t="str">
        <f>IF(ISBLANK($E199),"",VLOOKUP($E199,'list for drop down box'!$A$3:$E$4449,4,FALSE))</f>
        <v/>
      </c>
      <c r="I199" s="97" t="str">
        <f>IF(ISBLANK($E199),"",VLOOKUP($E199,'list for drop down box'!$A$3:$E$4449,5,FALSE))</f>
        <v/>
      </c>
      <c r="J199" s="123" t="str">
        <f>IF(ISBLANK($E199),"",IF(ISBLANK($M199),"",IF($M199="Yes","",IFERROR(VLOOKUP($G$5&amp;$E199,'list for drop down box'!$AC:$AH,4,FALSE),""))))</f>
        <v/>
      </c>
      <c r="K199" s="123" t="str">
        <f>IF(ISBLANK($E199),"",IF(ISBLANK($M199),"",IF($M199="Yes","",IFERROR(VLOOKUP($G$5&amp;$E199,'list for drop down box'!$AC:$AH,6,FALSE),""))))</f>
        <v/>
      </c>
      <c r="L199" s="123" t="str">
        <f>IF(ISBLANK($E199),"",IF(ISBLANK($M199),"",IF($M199="Yes","",IFERROR(VLOOKUP($G$5&amp;$E199,'list for drop down box'!$AC:$AH,5,FALSE),""))))</f>
        <v/>
      </c>
      <c r="M199" s="68"/>
      <c r="N199" s="64"/>
      <c r="O199" s="65"/>
      <c r="P199" s="65"/>
      <c r="Q199" s="65"/>
      <c r="R199" s="66"/>
      <c r="S199" s="122" t="str">
        <f>IF(R199&lt;&gt;0,IF(R199="New Site","",VLOOKUP($G$5&amp;R199,'list for drop down box'!V:AA,5,FALSE)),"")</f>
        <v/>
      </c>
      <c r="T199" s="122" t="str">
        <f>IF(R199&lt;&gt;0,IF(R199="New Site","",VLOOKUP($G$5&amp;R199,'list for drop down box'!V:AA,6,FALSE)),"")</f>
        <v/>
      </c>
      <c r="U199" s="69"/>
      <c r="V199" s="69"/>
      <c r="W199" s="104"/>
      <c r="X199" s="104"/>
      <c r="Y199" s="121" t="str">
        <f t="shared" si="36"/>
        <v/>
      </c>
      <c r="Z199" s="121" t="str">
        <f t="shared" si="37"/>
        <v/>
      </c>
      <c r="AA199" s="93" t="str">
        <f t="shared" si="38"/>
        <v/>
      </c>
      <c r="AB199" s="67"/>
      <c r="AC199" s="32">
        <f t="shared" si="41"/>
        <v>0</v>
      </c>
      <c r="AD199" s="32">
        <f>IF(OR(S199="",T199=""),0,IF(COUNTIF('list for drop down box'!$R$4:$R$89,S199&amp;T199)=1,0,1))</f>
        <v>0</v>
      </c>
      <c r="AE199" s="32">
        <f t="shared" si="42"/>
        <v>0</v>
      </c>
      <c r="AF199" s="62">
        <f>IF(AND(SUM(U$9:U393)&gt;0,SUM(U$9:U393)&lt;1),1,0)</f>
        <v>0</v>
      </c>
    </row>
    <row r="200" spans="1:32" s="14" customFormat="1" x14ac:dyDescent="0.25">
      <c r="A200" s="13" t="str">
        <f t="shared" si="39"/>
        <v>0-192</v>
      </c>
      <c r="B200" s="11">
        <f t="shared" si="35"/>
        <v>192</v>
      </c>
      <c r="C200" s="52">
        <f t="shared" si="40"/>
        <v>0</v>
      </c>
      <c r="D200" s="53">
        <f t="shared" si="3"/>
        <v>0</v>
      </c>
      <c r="E200" s="63"/>
      <c r="F200" s="94" t="str">
        <f>IF(ISBLANK(E200),"",VLOOKUP($E200,'list for drop down box'!$A$4:$B$500,2,FALSE))</f>
        <v/>
      </c>
      <c r="G200" s="95" t="str">
        <f>IF(ISBLANK($E200),"",VLOOKUP($E200,'list for drop down box'!$A$4:$C$500,3,FALSE))</f>
        <v/>
      </c>
      <c r="H200" s="96" t="str">
        <f>IF(ISBLANK($E200),"",VLOOKUP($E200,'list for drop down box'!$A$3:$E$4449,4,FALSE))</f>
        <v/>
      </c>
      <c r="I200" s="97" t="str">
        <f>IF(ISBLANK($E200),"",VLOOKUP($E200,'list for drop down box'!$A$3:$E$4449,5,FALSE))</f>
        <v/>
      </c>
      <c r="J200" s="123" t="str">
        <f>IF(ISBLANK($E200),"",IF(ISBLANK($M200),"",IF($M200="Yes","",IFERROR(VLOOKUP($G$5&amp;$E200,'list for drop down box'!$AC:$AH,4,FALSE),""))))</f>
        <v/>
      </c>
      <c r="K200" s="123" t="str">
        <f>IF(ISBLANK($E200),"",IF(ISBLANK($M200),"",IF($M200="Yes","",IFERROR(VLOOKUP($G$5&amp;$E200,'list for drop down box'!$AC:$AH,6,FALSE),""))))</f>
        <v/>
      </c>
      <c r="L200" s="123" t="str">
        <f>IF(ISBLANK($E200),"",IF(ISBLANK($M200),"",IF($M200="Yes","",IFERROR(VLOOKUP($G$5&amp;$E200,'list for drop down box'!$AC:$AH,5,FALSE),""))))</f>
        <v/>
      </c>
      <c r="M200" s="68"/>
      <c r="N200" s="64"/>
      <c r="O200" s="65"/>
      <c r="P200" s="65"/>
      <c r="Q200" s="65"/>
      <c r="R200" s="66"/>
      <c r="S200" s="122" t="str">
        <f>IF(R200&lt;&gt;0,IF(R200="New Site","",VLOOKUP($G$5&amp;R200,'list for drop down box'!V:AA,5,FALSE)),"")</f>
        <v/>
      </c>
      <c r="T200" s="122" t="str">
        <f>IF(R200&lt;&gt;0,IF(R200="New Site","",VLOOKUP($G$5&amp;R200,'list for drop down box'!V:AA,6,FALSE)),"")</f>
        <v/>
      </c>
      <c r="U200" s="69"/>
      <c r="V200" s="69"/>
      <c r="W200" s="104"/>
      <c r="X200" s="104"/>
      <c r="Y200" s="121" t="str">
        <f t="shared" si="36"/>
        <v/>
      </c>
      <c r="Z200" s="121" t="str">
        <f t="shared" si="37"/>
        <v/>
      </c>
      <c r="AA200" s="93" t="str">
        <f t="shared" si="38"/>
        <v/>
      </c>
      <c r="AB200" s="67"/>
      <c r="AC200" s="32">
        <f t="shared" si="41"/>
        <v>0</v>
      </c>
      <c r="AD200" s="32">
        <f>IF(OR(S200="",T200=""),0,IF(COUNTIF('list for drop down box'!$R$4:$R$89,S200&amp;T200)=1,0,1))</f>
        <v>0</v>
      </c>
      <c r="AE200" s="32">
        <f t="shared" si="42"/>
        <v>0</v>
      </c>
      <c r="AF200" s="62">
        <f>IF(AND(SUM(U$9:U394)&gt;0,SUM(U$9:U394)&lt;1),1,0)</f>
        <v>0</v>
      </c>
    </row>
    <row r="201" spans="1:32" s="14" customFormat="1" x14ac:dyDescent="0.25">
      <c r="A201" s="13" t="str">
        <f t="shared" ref="A201:A202" si="43">D201&amp;"-"&amp;B201</f>
        <v>0-193</v>
      </c>
      <c r="B201" s="11">
        <f t="shared" si="35"/>
        <v>193</v>
      </c>
      <c r="C201" s="52">
        <f t="shared" si="40"/>
        <v>0</v>
      </c>
      <c r="D201" s="53">
        <f t="shared" si="3"/>
        <v>0</v>
      </c>
      <c r="E201" s="63"/>
      <c r="F201" s="94" t="str">
        <f>IF(ISBLANK(E201),"",VLOOKUP($E201,'list for drop down box'!$A$4:$B$500,2,FALSE))</f>
        <v/>
      </c>
      <c r="G201" s="95" t="str">
        <f>IF(ISBLANK($E201),"",VLOOKUP($E201,'list for drop down box'!$A$4:$C$500,3,FALSE))</f>
        <v/>
      </c>
      <c r="H201" s="96" t="str">
        <f>IF(ISBLANK($E201),"",VLOOKUP($E201,'list for drop down box'!$A$3:$E$4449,4,FALSE))</f>
        <v/>
      </c>
      <c r="I201" s="97" t="str">
        <f>IF(ISBLANK($E201),"",VLOOKUP($E201,'list for drop down box'!$A$3:$E$4449,5,FALSE))</f>
        <v/>
      </c>
      <c r="J201" s="123" t="str">
        <f>IF(ISBLANK($E201),"",IF(ISBLANK($M201),"",IF($M201="Yes","",IFERROR(VLOOKUP($G$5&amp;$E201,'list for drop down box'!$AC:$AH,4,FALSE),""))))</f>
        <v/>
      </c>
      <c r="K201" s="123" t="str">
        <f>IF(ISBLANK($E201),"",IF(ISBLANK($M201),"",IF($M201="Yes","",IFERROR(VLOOKUP($G$5&amp;$E201,'list for drop down box'!$AC:$AH,6,FALSE),""))))</f>
        <v/>
      </c>
      <c r="L201" s="123" t="str">
        <f>IF(ISBLANK($E201),"",IF(ISBLANK($M201),"",IF($M201="Yes","",IFERROR(VLOOKUP($G$5&amp;$E201,'list for drop down box'!$AC:$AH,5,FALSE),""))))</f>
        <v/>
      </c>
      <c r="M201" s="68"/>
      <c r="N201" s="64"/>
      <c r="O201" s="65"/>
      <c r="P201" s="65"/>
      <c r="Q201" s="65"/>
      <c r="R201" s="66"/>
      <c r="S201" s="122" t="str">
        <f>IF(R201&lt;&gt;0,IF(R201="New Site","",VLOOKUP($G$5&amp;R201,'list for drop down box'!V:AA,5,FALSE)),"")</f>
        <v/>
      </c>
      <c r="T201" s="122" t="str">
        <f>IF(R201&lt;&gt;0,IF(R201="New Site","",VLOOKUP($G$5&amp;R201,'list for drop down box'!V:AA,6,FALSE)),"")</f>
        <v/>
      </c>
      <c r="U201" s="69"/>
      <c r="V201" s="69"/>
      <c r="W201" s="104"/>
      <c r="X201" s="104"/>
      <c r="Y201" s="121" t="str">
        <f t="shared" si="36"/>
        <v/>
      </c>
      <c r="Z201" s="121" t="str">
        <f t="shared" si="37"/>
        <v/>
      </c>
      <c r="AA201" s="93" t="str">
        <f t="shared" si="38"/>
        <v/>
      </c>
      <c r="AB201" s="67"/>
      <c r="AC201" s="32">
        <f t="shared" si="41"/>
        <v>0</v>
      </c>
      <c r="AD201" s="32">
        <f>IF(OR(S201="",T201=""),0,IF(COUNTIF('list for drop down box'!$R$4:$R$89,S201&amp;T201)=1,0,1))</f>
        <v>0</v>
      </c>
      <c r="AE201" s="32">
        <f t="shared" si="42"/>
        <v>0</v>
      </c>
      <c r="AF201" s="62">
        <f>IF(AND(SUM(U$9:U395)&gt;0,SUM(U$9:U395)&lt;1),1,0)</f>
        <v>0</v>
      </c>
    </row>
    <row r="202" spans="1:32" x14ac:dyDescent="0.25">
      <c r="A202" s="11" t="str">
        <f t="shared" si="43"/>
        <v>0-194</v>
      </c>
      <c r="B202" s="11">
        <f t="shared" ref="B202" si="44">ROW()-ROW($B$8)</f>
        <v>194</v>
      </c>
      <c r="C202" s="52">
        <f t="shared" si="40"/>
        <v>0</v>
      </c>
      <c r="D202" s="52">
        <f t="shared" si="3"/>
        <v>0</v>
      </c>
      <c r="E202" s="63"/>
      <c r="F202" s="94" t="str">
        <f>IF(ISBLANK(E202),"",VLOOKUP($E202,'list for drop down box'!$A$4:$B$500,2,FALSE))</f>
        <v/>
      </c>
      <c r="G202" s="95" t="str">
        <f>IF(ISBLANK($E202),"",VLOOKUP($E202,'list for drop down box'!$A$4:$C$500,3,FALSE))</f>
        <v/>
      </c>
      <c r="H202" s="96" t="str">
        <f>IF(ISBLANK($E202),"",VLOOKUP($E202,'list for drop down box'!$A$3:$E$4449,4,FALSE))</f>
        <v/>
      </c>
      <c r="I202" s="97" t="str">
        <f>IF(ISBLANK($E202),"",VLOOKUP($E202,'list for drop down box'!$A$3:$E$4449,5,FALSE))</f>
        <v/>
      </c>
      <c r="J202" s="123" t="str">
        <f>IF(ISBLANK($E202),"",IF(ISBLANK($M202),"",IF($M202="Yes","",IFERROR(VLOOKUP($G$5&amp;$E202,'list for drop down box'!$AC:$AH,4,FALSE),""))))</f>
        <v/>
      </c>
      <c r="K202" s="123" t="str">
        <f>IF(ISBLANK($E202),"",IF(ISBLANK($M202),"",IF($M202="Yes","",IFERROR(VLOOKUP($G$5&amp;$E202,'list for drop down box'!$AC:$AH,6,FALSE),""))))</f>
        <v/>
      </c>
      <c r="L202" s="123" t="str">
        <f>IF(ISBLANK($E202),"",IF(ISBLANK($M202),"",IF($M202="Yes","",IFERROR(VLOOKUP($G$5&amp;$E202,'list for drop down box'!$AC:$AH,5,FALSE),""))))</f>
        <v/>
      </c>
      <c r="M202" s="68"/>
      <c r="N202" s="64"/>
      <c r="O202" s="65"/>
      <c r="P202" s="65"/>
      <c r="Q202" s="65"/>
      <c r="R202" s="66"/>
      <c r="S202" s="122" t="str">
        <f>IF(R202&lt;&gt;0,IF(R202="New Site","",VLOOKUP($G$5&amp;R202,'list for drop down box'!V:AA,5,FALSE)),"")</f>
        <v/>
      </c>
      <c r="T202" s="122" t="str">
        <f>IF(R202&lt;&gt;0,IF(R202="New Site","",VLOOKUP($G$5&amp;R202,'list for drop down box'!V:AA,6,FALSE)),"")</f>
        <v/>
      </c>
      <c r="U202" s="69"/>
      <c r="V202" s="69"/>
      <c r="W202" s="104"/>
      <c r="X202" s="104"/>
      <c r="Y202" s="121" t="str">
        <f t="shared" ref="Y202" si="45">IFERROR(X202/H202,"")</f>
        <v/>
      </c>
      <c r="Z202" s="121" t="str">
        <f t="shared" ref="Z202" si="46">IFERROR(W202+Y202,"")</f>
        <v/>
      </c>
      <c r="AA202" s="93" t="str">
        <f t="shared" ref="AA202" si="47">IF(AC202=1,AC$7,"")&amp;IF(AD202=1,CHAR(10)&amp;AD$7,"")&amp;IF(AE202=1,CHAR(10)&amp;AE$7,"")&amp;IF(AF202=1,CHAR(10)&amp;AF$7,"")</f>
        <v/>
      </c>
      <c r="AB202" s="67"/>
      <c r="AC202" s="32">
        <f t="shared" si="41"/>
        <v>0</v>
      </c>
      <c r="AD202" s="32">
        <f>IF(OR(S202="",T202=""),0,IF(COUNTIF('list for drop down box'!$R$4:$R$89,S202&amp;T202)=1,0,1))</f>
        <v>0</v>
      </c>
      <c r="AE202" s="32">
        <f t="shared" si="42"/>
        <v>0</v>
      </c>
      <c r="AF202" s="62">
        <f>IF(AND(SUM(U$9:U396)&gt;0,SUM(U$9:U396)&lt;1),1,0)</f>
        <v>0</v>
      </c>
    </row>
    <row r="203" spans="1:32" x14ac:dyDescent="0.25">
      <c r="E203" s="29"/>
      <c r="F203" s="29"/>
      <c r="H203" s="30"/>
      <c r="I203" s="30"/>
      <c r="J203" s="30"/>
      <c r="K203" s="30"/>
      <c r="L203" s="30"/>
      <c r="M203" s="30"/>
      <c r="N203" s="30"/>
      <c r="O203" s="31"/>
      <c r="P203" s="31"/>
      <c r="Q203" s="31"/>
      <c r="R203" s="36"/>
      <c r="AA203" s="12"/>
    </row>
    <row r="205" spans="1:32" x14ac:dyDescent="0.25">
      <c r="S205" s="40"/>
    </row>
    <row r="206" spans="1:32" x14ac:dyDescent="0.25">
      <c r="S206" s="41"/>
    </row>
  </sheetData>
  <sheetProtection password="D9ED" sheet="1" objects="1" scenarios="1" formatColumns="0" formatRows="0"/>
  <protectedRanges>
    <protectedRange sqref="AG202:XFD202 A202 D202 AC202" name="Unlocked row 22 and 23"/>
    <protectedRange sqref="E9:E202 M9:N202 AB9:AB202 P9:Z202" name="editable cells"/>
    <protectedRange sqref="F5:G5" name="E3"/>
    <protectedRange sqref="V3" name="q5"/>
    <protectedRange sqref="O9:O202" name="editable cells_1"/>
  </protectedRanges>
  <mergeCells count="3">
    <mergeCell ref="E5:F5"/>
    <mergeCell ref="E6:F6"/>
    <mergeCell ref="G6:N6"/>
  </mergeCells>
  <phoneticPr fontId="0" type="noConversion"/>
  <dataValidations count="13">
    <dataValidation type="list" allowBlank="1" showInputMessage="1" showErrorMessage="1" sqref="G5">
      <formula1>Edumis_No</formula1>
    </dataValidation>
    <dataValidation type="decimal" errorStyle="warning" allowBlank="1" showInputMessage="1" showErrorMessage="1" error="Must be a numeric and check that the EFTS value tally with credit value." sqref="H9:H202">
      <formula1>H9&gt;I9/120</formula1>
      <formula2>H9&lt;I9/80</formula2>
    </dataValidation>
    <dataValidation type="whole" showInputMessage="1" showErrorMessage="1" sqref="U9:V202">
      <formula1>1</formula1>
      <formula2>1000000</formula2>
    </dataValidation>
    <dataValidation type="whole" allowBlank="1" showInputMessage="1" showErrorMessage="1" error="You must enter an amount in whole dollars only" sqref="W9:W202">
      <formula1>100</formula1>
      <formula2>50000</formula2>
    </dataValidation>
    <dataValidation type="list" allowBlank="1" showInputMessage="1" showErrorMessage="1" sqref="E9:E202">
      <formula1>Qualification_Code</formula1>
    </dataValidation>
    <dataValidation type="list" allowBlank="1" showInputMessage="1" showErrorMessage="1" sqref="R9:R202">
      <formula1>OFFSET(EDUMIS_Start,MATCH($G$5,EDUMIS_Code,0)-1,2,COUNTIF(EDUMIS_Code,$G$5),1)</formula1>
    </dataValidation>
    <dataValidation type="list" allowBlank="1" showInputMessage="1" showErrorMessage="1" sqref="N9:N202">
      <formula1>Qualification_with_relevant_delivery_history</formula1>
    </dataValidation>
    <dataValidation type="decimal" errorStyle="warning" allowBlank="1" showInputMessage="1" showErrorMessage="1" error="Must be a numeric and check that the EFTS value tally with credit value." sqref="I9:I202">
      <formula1>I9&gt;#REF!/120</formula1>
      <formula2>I9&lt;#REF!/80</formula2>
    </dataValidation>
    <dataValidation type="list" allowBlank="1" showInputMessage="1" showErrorMessage="1" sqref="S9:S202">
      <formula1>IF(OR($R9="New Site",ISBLANK($R9)),TLA,OFFSET(Lookup_Start,MATCH($G$5&amp;$R9,Lookup_List,0)-1,4,COUNTIF(Lookup_List,$G$5&amp;$R9),1))</formula1>
    </dataValidation>
    <dataValidation type="list" allowBlank="1" showInputMessage="1" showErrorMessage="1" sqref="T9:T202">
      <formula1>IF(OR($R9="New Site",ISBLANK($R9)),Region,OFFSET(Lookup_Start,MATCH($G$5&amp;$R9,Lookup_List,0)-1,4,COUNTIF(Lookup_List,$G$5&amp;$R9),1))</formula1>
    </dataValidation>
    <dataValidation errorStyle="warning" allowBlank="1" showInputMessage="1" showErrorMessage="1" error="Must be a numeric and check that the EFTS value tally with credit value." sqref="J9:L202"/>
    <dataValidation allowBlank="1" showInputMessage="1" showErrorMessage="1" error="You must enter an amount in whole dollars only" sqref="AB9:AB202"/>
    <dataValidation type="whole" allowBlank="1" showInputMessage="1" showErrorMessage="1" error="You must enter an amount in whole dollars only" sqref="X9:X202">
      <formula1>0</formula1>
      <formula2>50000</formula2>
    </dataValidation>
  </dataValidations>
  <pageMargins left="0.27559055118110237" right="0.27559055118110237" top="0.43307086614173229" bottom="0.39370078740157483" header="0.23622047244094491" footer="0.23622047244094491"/>
  <pageSetup paperSize="8" scale="60" fitToHeight="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="Must be Yes or No">
          <x14:formula1>
            <xm:f>'list for drop down box'!$AJ$4:$AJ$5</xm:f>
          </x14:formula1>
          <xm:sqref>M9:M202</xm:sqref>
        </x14:dataValidation>
        <x14:dataValidation type="list" allowBlank="1" showInputMessage="1" showErrorMessage="1">
          <x14:formula1>
            <xm:f>'list for drop down box'!$AJ$4:$AJ$5</xm:f>
          </x14:formula1>
          <xm:sqref>O9:Q202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2264"/>
  <sheetViews>
    <sheetView topLeftCell="A13" workbookViewId="0">
      <selection activeCell="B17" sqref="B17"/>
    </sheetView>
  </sheetViews>
  <sheetFormatPr defaultRowHeight="15" x14ac:dyDescent="0.25"/>
  <cols>
    <col min="1" max="1" width="12.85546875" customWidth="1"/>
    <col min="2" max="2" width="101.85546875" style="4" customWidth="1"/>
    <col min="3" max="3" width="12.42578125" style="27" customWidth="1"/>
    <col min="4" max="4" width="12.7109375" style="27" customWidth="1"/>
    <col min="5" max="5" width="11.7109375" style="27" customWidth="1"/>
    <col min="6" max="6" width="2.85546875" style="23" customWidth="1"/>
    <col min="7" max="7" width="9.7109375" bestFit="1" customWidth="1"/>
    <col min="8" max="8" width="53.42578125" bestFit="1" customWidth="1"/>
    <col min="9" max="9" width="5.5703125" bestFit="1" customWidth="1"/>
    <col min="10" max="10" width="23.140625" style="62" customWidth="1"/>
    <col min="11" max="12" width="5.5703125" style="62" customWidth="1"/>
    <col min="13" max="13" width="18.5703125" customWidth="1"/>
    <col min="14" max="14" width="6" style="15" customWidth="1"/>
    <col min="15" max="15" width="28.42578125" bestFit="1" customWidth="1"/>
    <col min="16" max="16" width="5.85546875" customWidth="1"/>
    <col min="17" max="17" width="24.85546875" bestFit="1" customWidth="1"/>
    <col min="18" max="18" width="43.42578125" bestFit="1" customWidth="1"/>
    <col min="19" max="19" width="5.28515625" bestFit="1" customWidth="1"/>
    <col min="20" max="20" width="24.85546875" customWidth="1"/>
    <col min="21" max="21" width="3.28515625" customWidth="1"/>
    <col min="22" max="22" width="15.28515625" customWidth="1"/>
    <col min="23" max="23" width="15.140625" customWidth="1"/>
    <col min="24" max="24" width="19.140625" customWidth="1"/>
    <col min="25" max="25" width="37.85546875" customWidth="1"/>
    <col min="26" max="26" width="25.5703125" customWidth="1"/>
    <col min="27" max="27" width="20.42578125" customWidth="1"/>
    <col min="28" max="28" width="9.85546875" style="62" customWidth="1"/>
    <col min="29" max="30" width="12.7109375" style="62" customWidth="1"/>
    <col min="31" max="31" width="13.85546875" style="62" customWidth="1"/>
    <col min="32" max="34" width="12.7109375" style="32" customWidth="1"/>
    <col min="35" max="35" width="13.28515625" style="15" customWidth="1"/>
  </cols>
  <sheetData>
    <row r="1" spans="1:36" ht="18.75" x14ac:dyDescent="0.3">
      <c r="A1" s="1" t="s">
        <v>14</v>
      </c>
      <c r="B1" s="5"/>
      <c r="C1" s="28"/>
      <c r="D1" s="28"/>
      <c r="E1" s="28"/>
      <c r="F1" s="22"/>
      <c r="G1" s="130" t="s">
        <v>810</v>
      </c>
      <c r="H1" s="130"/>
      <c r="P1" s="62"/>
      <c r="Q1" s="62"/>
      <c r="R1" s="62"/>
      <c r="S1" s="62"/>
      <c r="T1" s="62"/>
      <c r="U1" s="62"/>
      <c r="V1" s="62"/>
      <c r="W1" s="62"/>
      <c r="X1" s="62"/>
    </row>
    <row r="2" spans="1:36" ht="29.45" customHeight="1" thickBot="1" x14ac:dyDescent="0.3">
      <c r="A2" s="105"/>
      <c r="D2" s="23"/>
      <c r="E2"/>
      <c r="F2"/>
      <c r="G2" s="131"/>
      <c r="H2" s="131"/>
      <c r="I2" s="15"/>
      <c r="J2" s="105"/>
      <c r="K2" s="15"/>
      <c r="L2" s="15"/>
      <c r="N2"/>
      <c r="V2" s="105"/>
    </row>
    <row r="3" spans="1:36" s="4" customFormat="1" ht="60" x14ac:dyDescent="0.25">
      <c r="A3" s="79" t="s">
        <v>12</v>
      </c>
      <c r="B3" s="80" t="s">
        <v>13</v>
      </c>
      <c r="C3" s="81" t="s">
        <v>760</v>
      </c>
      <c r="D3" s="82" t="s">
        <v>766</v>
      </c>
      <c r="E3" s="83" t="s">
        <v>765</v>
      </c>
      <c r="F3" s="84"/>
      <c r="G3" s="85" t="s">
        <v>180</v>
      </c>
      <c r="H3" s="86" t="s">
        <v>179</v>
      </c>
      <c r="J3" s="77" t="s">
        <v>824</v>
      </c>
      <c r="M3" s="78" t="s">
        <v>755</v>
      </c>
      <c r="N3" s="17"/>
      <c r="O3" s="19" t="s">
        <v>754</v>
      </c>
      <c r="P3" s="19" t="s">
        <v>753</v>
      </c>
      <c r="Q3" s="19" t="s">
        <v>755</v>
      </c>
      <c r="R3" s="42" t="s">
        <v>787</v>
      </c>
      <c r="T3" s="88" t="s">
        <v>758</v>
      </c>
      <c r="V3" s="37" t="s">
        <v>686</v>
      </c>
      <c r="W3" s="37" t="s">
        <v>207</v>
      </c>
      <c r="X3" s="37" t="s">
        <v>206</v>
      </c>
      <c r="Y3" s="37" t="s">
        <v>683</v>
      </c>
      <c r="Z3" s="37" t="s">
        <v>684</v>
      </c>
      <c r="AA3" s="37" t="s">
        <v>685</v>
      </c>
      <c r="AB3" s="62"/>
      <c r="AC3" s="111" t="s">
        <v>2107</v>
      </c>
      <c r="AD3" s="112" t="s">
        <v>2107</v>
      </c>
      <c r="AE3" s="112" t="s">
        <v>12</v>
      </c>
      <c r="AF3" s="113" t="s">
        <v>2108</v>
      </c>
      <c r="AG3" s="113" t="s">
        <v>2109</v>
      </c>
      <c r="AH3" s="114" t="s">
        <v>2110</v>
      </c>
      <c r="AI3" s="17"/>
      <c r="AJ3" s="106" t="s">
        <v>821</v>
      </c>
    </row>
    <row r="4" spans="1:36" x14ac:dyDescent="0.25">
      <c r="A4" s="46">
        <v>112868</v>
      </c>
      <c r="B4" s="43" t="s">
        <v>1929</v>
      </c>
      <c r="C4" s="43" t="s">
        <v>1930</v>
      </c>
      <c r="D4" s="44">
        <v>1</v>
      </c>
      <c r="E4" s="45">
        <v>123</v>
      </c>
      <c r="F4" s="20"/>
      <c r="G4" s="7">
        <v>6004</v>
      </c>
      <c r="H4" s="8" t="s">
        <v>181</v>
      </c>
      <c r="J4" s="75">
        <v>112868</v>
      </c>
      <c r="M4" s="24" t="s">
        <v>237</v>
      </c>
      <c r="N4" s="16"/>
      <c r="O4" s="18" t="s">
        <v>220</v>
      </c>
      <c r="P4" s="18" t="s">
        <v>737</v>
      </c>
      <c r="Q4" s="21" t="s">
        <v>214</v>
      </c>
      <c r="R4" s="21" t="str">
        <f t="shared" ref="R4:R35" si="0">O4&amp;Q4</f>
        <v>Ashburton DistrictCanterbury Region</v>
      </c>
      <c r="T4" s="26" t="s">
        <v>756</v>
      </c>
      <c r="V4" s="6" t="str">
        <f t="shared" ref="V4:V67" si="1">W4&amp;Y4</f>
        <v>6004Mt Albert</v>
      </c>
      <c r="W4" s="89">
        <v>6004</v>
      </c>
      <c r="X4" s="90">
        <v>1</v>
      </c>
      <c r="Y4" s="89" t="s">
        <v>242</v>
      </c>
      <c r="Z4" s="89" t="s">
        <v>227</v>
      </c>
      <c r="AA4" s="89" t="s">
        <v>228</v>
      </c>
      <c r="AC4" s="115" t="str">
        <f>AD4&amp;AE4</f>
        <v>6001NC1433</v>
      </c>
      <c r="AD4" s="109" t="s">
        <v>2353</v>
      </c>
      <c r="AE4" s="109" t="s">
        <v>2111</v>
      </c>
      <c r="AF4" s="110" t="s">
        <v>2112</v>
      </c>
      <c r="AG4" s="110" t="s">
        <v>2113</v>
      </c>
      <c r="AH4" s="116" t="s">
        <v>2114</v>
      </c>
      <c r="AI4" s="16"/>
      <c r="AJ4" s="107" t="s">
        <v>779</v>
      </c>
    </row>
    <row r="5" spans="1:36" x14ac:dyDescent="0.25">
      <c r="A5" s="46" t="s">
        <v>1854</v>
      </c>
      <c r="B5" s="43" t="s">
        <v>1931</v>
      </c>
      <c r="C5" s="43" t="s">
        <v>1932</v>
      </c>
      <c r="D5" s="44">
        <v>1</v>
      </c>
      <c r="E5" s="45">
        <v>120</v>
      </c>
      <c r="F5" s="20"/>
      <c r="G5" s="7">
        <v>6006</v>
      </c>
      <c r="H5" s="8" t="s">
        <v>1142</v>
      </c>
      <c r="I5" s="62"/>
      <c r="J5" s="75" t="s">
        <v>1854</v>
      </c>
      <c r="M5" s="24" t="s">
        <v>228</v>
      </c>
      <c r="N5" s="16"/>
      <c r="O5" s="18" t="s">
        <v>227</v>
      </c>
      <c r="P5" s="18" t="s">
        <v>746</v>
      </c>
      <c r="Q5" s="21" t="s">
        <v>228</v>
      </c>
      <c r="R5" s="21" t="str">
        <f t="shared" si="0"/>
        <v>Auckland CityAuckland Region</v>
      </c>
      <c r="T5" s="26" t="s">
        <v>817</v>
      </c>
      <c r="V5" s="6" t="str">
        <f t="shared" si="1"/>
        <v>6004Waitakere</v>
      </c>
      <c r="W5" s="89">
        <v>6004</v>
      </c>
      <c r="X5" s="90">
        <v>2</v>
      </c>
      <c r="Y5" s="89" t="s">
        <v>243</v>
      </c>
      <c r="Z5" s="89" t="s">
        <v>266</v>
      </c>
      <c r="AA5" s="89" t="s">
        <v>228</v>
      </c>
      <c r="AC5" s="115" t="str">
        <f t="shared" ref="AC5:AC68" si="2">AD5&amp;AE5</f>
        <v>6001NC1471</v>
      </c>
      <c r="AD5" s="109" t="s">
        <v>2353</v>
      </c>
      <c r="AE5" s="109" t="s">
        <v>1875</v>
      </c>
      <c r="AF5" s="110" t="s">
        <v>2115</v>
      </c>
      <c r="AG5" s="110" t="s">
        <v>2116</v>
      </c>
      <c r="AH5" s="116" t="s">
        <v>2114</v>
      </c>
      <c r="AI5" s="16"/>
      <c r="AJ5" s="108" t="s">
        <v>780</v>
      </c>
    </row>
    <row r="6" spans="1:36" x14ac:dyDescent="0.25">
      <c r="A6" s="46" t="s">
        <v>1855</v>
      </c>
      <c r="B6" s="43" t="s">
        <v>1933</v>
      </c>
      <c r="C6" s="43" t="s">
        <v>1930</v>
      </c>
      <c r="D6" s="44">
        <v>1</v>
      </c>
      <c r="E6" s="45">
        <v>120</v>
      </c>
      <c r="F6" s="17"/>
      <c r="G6" s="7">
        <v>6007</v>
      </c>
      <c r="H6" s="8" t="s">
        <v>20</v>
      </c>
      <c r="I6" s="62"/>
      <c r="J6" s="75" t="s">
        <v>1855</v>
      </c>
      <c r="M6" s="24" t="s">
        <v>226</v>
      </c>
      <c r="N6" s="16"/>
      <c r="O6" s="18" t="s">
        <v>759</v>
      </c>
      <c r="P6" s="18"/>
      <c r="Q6" s="21" t="s">
        <v>214</v>
      </c>
      <c r="R6" s="21" t="str">
        <f t="shared" si="0"/>
        <v>Banks Peninsula DistrictCanterbury Region</v>
      </c>
      <c r="T6" s="26" t="s">
        <v>757</v>
      </c>
      <c r="V6" s="6" t="str">
        <f t="shared" si="1"/>
        <v>6004Fern English Academy</v>
      </c>
      <c r="W6" s="89">
        <v>6004</v>
      </c>
      <c r="X6" s="90">
        <v>3</v>
      </c>
      <c r="Y6" s="89" t="s">
        <v>244</v>
      </c>
      <c r="Z6" s="89" t="s">
        <v>227</v>
      </c>
      <c r="AA6" s="89" t="s">
        <v>228</v>
      </c>
      <c r="AC6" s="115" t="str">
        <f t="shared" si="2"/>
        <v>6001NZ2215</v>
      </c>
      <c r="AD6" s="109" t="s">
        <v>2353</v>
      </c>
      <c r="AE6" s="109" t="s">
        <v>1885</v>
      </c>
      <c r="AF6" s="110" t="s">
        <v>2117</v>
      </c>
      <c r="AG6" s="110" t="s">
        <v>2118</v>
      </c>
      <c r="AH6" s="116" t="s">
        <v>2114</v>
      </c>
      <c r="AI6" s="16"/>
    </row>
    <row r="7" spans="1:36" x14ac:dyDescent="0.25">
      <c r="A7" s="46" t="s">
        <v>1856</v>
      </c>
      <c r="B7" s="43" t="s">
        <v>1934</v>
      </c>
      <c r="C7" s="43" t="s">
        <v>1932</v>
      </c>
      <c r="D7" s="44">
        <v>0.66669999999999996</v>
      </c>
      <c r="E7" s="45">
        <v>80</v>
      </c>
      <c r="F7" s="17"/>
      <c r="G7" s="7">
        <v>6008</v>
      </c>
      <c r="H7" s="8" t="s">
        <v>182</v>
      </c>
      <c r="I7" s="62"/>
      <c r="J7" s="75" t="s">
        <v>1856</v>
      </c>
      <c r="M7" s="24" t="s">
        <v>231</v>
      </c>
      <c r="N7" s="16"/>
      <c r="O7" s="18" t="s">
        <v>408</v>
      </c>
      <c r="P7" s="18" t="s">
        <v>731</v>
      </c>
      <c r="Q7" s="21" t="s">
        <v>212</v>
      </c>
      <c r="R7" s="21" t="str">
        <f t="shared" si="0"/>
        <v>Buller DistrictWest Coast Region</v>
      </c>
      <c r="T7" s="26" t="s">
        <v>1143</v>
      </c>
      <c r="V7" s="6" t="str">
        <f t="shared" si="1"/>
        <v>6004Rotorua</v>
      </c>
      <c r="W7" s="89">
        <v>6004</v>
      </c>
      <c r="X7" s="90">
        <v>4</v>
      </c>
      <c r="Y7" s="89" t="s">
        <v>100</v>
      </c>
      <c r="Z7" s="89" t="s">
        <v>232</v>
      </c>
      <c r="AA7" s="89" t="s">
        <v>231</v>
      </c>
      <c r="AC7" s="115" t="str">
        <f t="shared" si="2"/>
        <v>6001NZ2218</v>
      </c>
      <c r="AD7" s="109" t="s">
        <v>2353</v>
      </c>
      <c r="AE7" s="109" t="s">
        <v>2119</v>
      </c>
      <c r="AF7" s="110" t="s">
        <v>2120</v>
      </c>
      <c r="AG7" s="110" t="s">
        <v>2121</v>
      </c>
      <c r="AH7" s="116" t="s">
        <v>2114</v>
      </c>
      <c r="AI7" s="16"/>
    </row>
    <row r="8" spans="1:36" x14ac:dyDescent="0.25">
      <c r="A8" s="46" t="s">
        <v>1857</v>
      </c>
      <c r="B8" s="43" t="s">
        <v>1935</v>
      </c>
      <c r="C8" s="43" t="s">
        <v>1930</v>
      </c>
      <c r="D8" s="44">
        <v>0.99170000000000003</v>
      </c>
      <c r="E8" s="45">
        <v>120</v>
      </c>
      <c r="F8" s="17"/>
      <c r="G8" s="7">
        <v>6009</v>
      </c>
      <c r="H8" s="8" t="s">
        <v>183</v>
      </c>
      <c r="I8" s="62"/>
      <c r="J8" s="75" t="s">
        <v>1857</v>
      </c>
      <c r="M8" s="24" t="s">
        <v>235</v>
      </c>
      <c r="N8" s="16"/>
      <c r="O8" s="18" t="s">
        <v>510</v>
      </c>
      <c r="P8" s="18" t="s">
        <v>727</v>
      </c>
      <c r="Q8" s="21" t="s">
        <v>222</v>
      </c>
      <c r="R8" s="21" t="str">
        <f t="shared" si="0"/>
        <v>Carterton DistrictWellington Region</v>
      </c>
      <c r="T8" s="26" t="s">
        <v>818</v>
      </c>
      <c r="V8" s="6" t="str">
        <f t="shared" si="1"/>
        <v>6004Kaitaia</v>
      </c>
      <c r="W8" s="89">
        <v>6004</v>
      </c>
      <c r="X8" s="90">
        <v>5</v>
      </c>
      <c r="Y8" s="89" t="s">
        <v>1008</v>
      </c>
      <c r="Z8" s="89" t="s">
        <v>246</v>
      </c>
      <c r="AA8" s="89" t="s">
        <v>237</v>
      </c>
      <c r="AC8" s="115" t="str">
        <f t="shared" si="2"/>
        <v>6001NZ2220</v>
      </c>
      <c r="AD8" s="109" t="s">
        <v>2353</v>
      </c>
      <c r="AE8" s="109" t="s">
        <v>1960</v>
      </c>
      <c r="AF8" s="110" t="s">
        <v>2122</v>
      </c>
      <c r="AG8" s="110" t="s">
        <v>2123</v>
      </c>
      <c r="AH8" s="116" t="s">
        <v>2116</v>
      </c>
      <c r="AI8" s="16"/>
    </row>
    <row r="9" spans="1:36" x14ac:dyDescent="0.25">
      <c r="A9" s="46" t="s">
        <v>1858</v>
      </c>
      <c r="B9" s="46" t="s">
        <v>1936</v>
      </c>
      <c r="C9" s="43" t="s">
        <v>1930</v>
      </c>
      <c r="D9" s="44">
        <v>0.56669999999999998</v>
      </c>
      <c r="E9" s="45">
        <v>68</v>
      </c>
      <c r="F9" s="17"/>
      <c r="G9" s="7">
        <v>6010</v>
      </c>
      <c r="H9" s="8" t="s">
        <v>184</v>
      </c>
      <c r="I9" s="62"/>
      <c r="J9" s="75" t="s">
        <v>1858</v>
      </c>
      <c r="M9" s="24" t="s">
        <v>298</v>
      </c>
      <c r="N9" s="16"/>
      <c r="O9" s="18" t="s">
        <v>307</v>
      </c>
      <c r="P9" s="18" t="s">
        <v>710</v>
      </c>
      <c r="Q9" s="21" t="s">
        <v>224</v>
      </c>
      <c r="R9" s="21" t="str">
        <f t="shared" si="0"/>
        <v>Central Hawke's Bay DistrictHawke's Bay Region</v>
      </c>
      <c r="V9" s="6" t="str">
        <f t="shared" si="1"/>
        <v>6004Northland Polytechnic Campus</v>
      </c>
      <c r="W9" s="89">
        <v>6004</v>
      </c>
      <c r="X9" s="90">
        <v>5</v>
      </c>
      <c r="Y9" s="89" t="s">
        <v>245</v>
      </c>
      <c r="Z9" s="89" t="s">
        <v>246</v>
      </c>
      <c r="AA9" s="89" t="s">
        <v>237</v>
      </c>
      <c r="AC9" s="115" t="str">
        <f t="shared" si="2"/>
        <v>6003BP3416</v>
      </c>
      <c r="AD9" s="109" t="s">
        <v>2354</v>
      </c>
      <c r="AE9" s="109" t="s">
        <v>2124</v>
      </c>
      <c r="AF9" s="110" t="s">
        <v>2125</v>
      </c>
      <c r="AG9" s="110" t="s">
        <v>2126</v>
      </c>
      <c r="AH9" s="116" t="s">
        <v>2114</v>
      </c>
      <c r="AI9" s="16"/>
    </row>
    <row r="10" spans="1:36" x14ac:dyDescent="0.25">
      <c r="A10" s="46" t="s">
        <v>2404</v>
      </c>
      <c r="B10" s="46" t="s">
        <v>2402</v>
      </c>
      <c r="C10" s="43" t="s">
        <v>1932</v>
      </c>
      <c r="D10" s="44"/>
      <c r="E10" s="45"/>
      <c r="F10" s="17"/>
      <c r="G10" s="7">
        <v>6011</v>
      </c>
      <c r="H10" s="8" t="s">
        <v>1153</v>
      </c>
      <c r="I10" s="62"/>
      <c r="J10" s="75" t="s">
        <v>1859</v>
      </c>
      <c r="M10" s="24" t="s">
        <v>224</v>
      </c>
      <c r="N10" s="16"/>
      <c r="O10" s="18" t="s">
        <v>371</v>
      </c>
      <c r="P10" s="18" t="s">
        <v>740</v>
      </c>
      <c r="Q10" s="21" t="s">
        <v>217</v>
      </c>
      <c r="R10" s="21" t="str">
        <f t="shared" si="0"/>
        <v>Central Otago DistrictOtago Region</v>
      </c>
      <c r="V10" s="6" t="str">
        <f t="shared" si="1"/>
        <v>6004Wellington</v>
      </c>
      <c r="W10" s="89">
        <v>6004</v>
      </c>
      <c r="X10" s="90">
        <v>6</v>
      </c>
      <c r="Y10" s="89" t="s">
        <v>0</v>
      </c>
      <c r="Z10" s="89" t="s">
        <v>247</v>
      </c>
      <c r="AA10" s="89" t="s">
        <v>222</v>
      </c>
      <c r="AC10" s="115" t="str">
        <f t="shared" si="2"/>
        <v>6003NC1013</v>
      </c>
      <c r="AD10" s="109" t="s">
        <v>2354</v>
      </c>
      <c r="AE10" s="109" t="s">
        <v>2127</v>
      </c>
      <c r="AF10" s="110" t="s">
        <v>2128</v>
      </c>
      <c r="AG10" s="110" t="s">
        <v>2129</v>
      </c>
      <c r="AH10" s="116" t="s">
        <v>2130</v>
      </c>
      <c r="AI10" s="16"/>
    </row>
    <row r="11" spans="1:36" x14ac:dyDescent="0.25">
      <c r="A11" s="46" t="s">
        <v>1859</v>
      </c>
      <c r="B11" s="46" t="s">
        <v>1937</v>
      </c>
      <c r="C11" s="43" t="s">
        <v>1930</v>
      </c>
      <c r="D11" s="44">
        <v>0.56669999999999998</v>
      </c>
      <c r="E11" s="45">
        <v>68</v>
      </c>
      <c r="F11" s="17"/>
      <c r="G11" s="7">
        <v>6012</v>
      </c>
      <c r="H11" s="8" t="s">
        <v>1154</v>
      </c>
      <c r="I11" s="62"/>
      <c r="J11" s="75" t="s">
        <v>1860</v>
      </c>
      <c r="M11" s="24" t="s">
        <v>324</v>
      </c>
      <c r="N11" s="16"/>
      <c r="O11" s="18" t="s">
        <v>215</v>
      </c>
      <c r="P11" s="18" t="s">
        <v>735</v>
      </c>
      <c r="Q11" s="21" t="s">
        <v>214</v>
      </c>
      <c r="R11" s="21" t="str">
        <f t="shared" si="0"/>
        <v>Christchurch CityCanterbury Region</v>
      </c>
      <c r="V11" s="6" t="str">
        <f t="shared" si="1"/>
        <v>6004Nelson</v>
      </c>
      <c r="W11" s="89">
        <v>6004</v>
      </c>
      <c r="X11" s="90">
        <v>7</v>
      </c>
      <c r="Y11" s="89" t="s">
        <v>248</v>
      </c>
      <c r="Z11" s="89" t="s">
        <v>364</v>
      </c>
      <c r="AA11" s="89" t="s">
        <v>249</v>
      </c>
      <c r="AC11" s="115" t="str">
        <f t="shared" si="2"/>
        <v>6003NC1014</v>
      </c>
      <c r="AD11" s="109" t="s">
        <v>2354</v>
      </c>
      <c r="AE11" s="109" t="s">
        <v>1867</v>
      </c>
      <c r="AF11" s="110" t="s">
        <v>2131</v>
      </c>
      <c r="AG11" s="110" t="s">
        <v>2132</v>
      </c>
      <c r="AH11" s="116" t="s">
        <v>2133</v>
      </c>
      <c r="AI11" s="16"/>
    </row>
    <row r="12" spans="1:36" x14ac:dyDescent="0.25">
      <c r="A12" s="46" t="s">
        <v>1860</v>
      </c>
      <c r="B12" s="43" t="s">
        <v>1938</v>
      </c>
      <c r="C12" s="43" t="s">
        <v>1932</v>
      </c>
      <c r="D12" s="44">
        <v>1</v>
      </c>
      <c r="E12" s="45">
        <v>120</v>
      </c>
      <c r="F12" s="17"/>
      <c r="G12" s="7">
        <v>6013</v>
      </c>
      <c r="H12" s="8" t="s">
        <v>185</v>
      </c>
      <c r="I12" s="62"/>
      <c r="J12" s="75" t="s">
        <v>1861</v>
      </c>
      <c r="M12" s="24" t="s">
        <v>222</v>
      </c>
      <c r="N12" s="16"/>
      <c r="O12" s="18" t="s">
        <v>216</v>
      </c>
      <c r="P12" s="18" t="s">
        <v>743</v>
      </c>
      <c r="Q12" s="21" t="s">
        <v>217</v>
      </c>
      <c r="R12" s="21" t="str">
        <f t="shared" si="0"/>
        <v>Clutha DistrictOtago Region</v>
      </c>
      <c r="V12" s="6" t="str">
        <f t="shared" si="1"/>
        <v>6004Christchurch</v>
      </c>
      <c r="W12" s="89">
        <v>6004</v>
      </c>
      <c r="X12" s="90">
        <v>8</v>
      </c>
      <c r="Y12" s="89" t="s">
        <v>37</v>
      </c>
      <c r="Z12" s="89" t="s">
        <v>215</v>
      </c>
      <c r="AA12" s="89" t="s">
        <v>214</v>
      </c>
      <c r="AC12" s="115" t="str">
        <f t="shared" si="2"/>
        <v>6003NC1015</v>
      </c>
      <c r="AD12" s="109" t="s">
        <v>2354</v>
      </c>
      <c r="AE12" s="109" t="s">
        <v>1868</v>
      </c>
      <c r="AF12" s="110" t="s">
        <v>2128</v>
      </c>
      <c r="AG12" s="110" t="s">
        <v>2129</v>
      </c>
      <c r="AH12" s="116" t="s">
        <v>2130</v>
      </c>
      <c r="AI12" s="16"/>
    </row>
    <row r="13" spans="1:36" x14ac:dyDescent="0.25">
      <c r="A13" s="46" t="s">
        <v>1861</v>
      </c>
      <c r="B13" s="43" t="s">
        <v>1939</v>
      </c>
      <c r="C13" s="43" t="s">
        <v>1932</v>
      </c>
      <c r="D13" s="44">
        <v>1</v>
      </c>
      <c r="E13" s="45">
        <v>120</v>
      </c>
      <c r="F13" s="17"/>
      <c r="G13" s="7">
        <v>6014</v>
      </c>
      <c r="H13" s="8" t="s">
        <v>1155</v>
      </c>
      <c r="I13" s="62"/>
      <c r="J13" s="75" t="s">
        <v>1862</v>
      </c>
      <c r="M13" s="24" t="s">
        <v>318</v>
      </c>
      <c r="N13" s="16"/>
      <c r="O13" s="18" t="s">
        <v>434</v>
      </c>
      <c r="P13" s="18"/>
      <c r="Q13" s="21" t="s">
        <v>228</v>
      </c>
      <c r="R13" s="21" t="str">
        <f t="shared" si="0"/>
        <v>Devenport BoroughAuckland Region</v>
      </c>
      <c r="V13" s="6" t="str">
        <f t="shared" si="1"/>
        <v>6004Christchurch (Sullivan Ave Campus)</v>
      </c>
      <c r="W13" s="89">
        <v>6004</v>
      </c>
      <c r="X13" s="90">
        <v>8</v>
      </c>
      <c r="Y13" s="89" t="s">
        <v>250</v>
      </c>
      <c r="Z13" s="89" t="s">
        <v>215</v>
      </c>
      <c r="AA13" s="89" t="s">
        <v>214</v>
      </c>
      <c r="AC13" s="115" t="str">
        <f t="shared" si="2"/>
        <v>6004CA2310</v>
      </c>
      <c r="AD13" s="109" t="s">
        <v>2355</v>
      </c>
      <c r="AE13" s="109" t="s">
        <v>1854</v>
      </c>
      <c r="AF13" s="110" t="s">
        <v>2115</v>
      </c>
      <c r="AG13" s="110" t="s">
        <v>2134</v>
      </c>
      <c r="AH13" s="116" t="s">
        <v>2114</v>
      </c>
      <c r="AI13" s="16"/>
    </row>
    <row r="14" spans="1:36" x14ac:dyDescent="0.25">
      <c r="A14" s="46" t="s">
        <v>1862</v>
      </c>
      <c r="B14" s="43" t="s">
        <v>2410</v>
      </c>
      <c r="C14" s="43" t="s">
        <v>1932</v>
      </c>
      <c r="D14" s="44">
        <v>1</v>
      </c>
      <c r="E14" s="45">
        <v>268</v>
      </c>
      <c r="F14" s="17"/>
      <c r="G14" s="7">
        <v>6015</v>
      </c>
      <c r="H14" s="8" t="s">
        <v>186</v>
      </c>
      <c r="I14" s="62"/>
      <c r="J14" s="75" t="s">
        <v>1863</v>
      </c>
      <c r="M14" s="24" t="s">
        <v>350</v>
      </c>
      <c r="N14" s="16"/>
      <c r="O14" s="18" t="s">
        <v>219</v>
      </c>
      <c r="P14" s="18" t="s">
        <v>742</v>
      </c>
      <c r="Q14" s="21" t="s">
        <v>217</v>
      </c>
      <c r="R14" s="21" t="str">
        <f t="shared" si="0"/>
        <v>Dunedin CityOtago Region</v>
      </c>
      <c r="V14" s="6" t="str">
        <f t="shared" si="1"/>
        <v>6004Samoa</v>
      </c>
      <c r="W14" s="89">
        <v>6004</v>
      </c>
      <c r="X14" s="90">
        <v>9</v>
      </c>
      <c r="Y14" s="89" t="s">
        <v>1349</v>
      </c>
      <c r="Z14" s="89" t="s">
        <v>1350</v>
      </c>
      <c r="AA14" s="89" t="s">
        <v>1350</v>
      </c>
      <c r="AC14" s="115" t="str">
        <f t="shared" si="2"/>
        <v>6006NC1014</v>
      </c>
      <c r="AD14" s="109" t="s">
        <v>2356</v>
      </c>
      <c r="AE14" s="109" t="s">
        <v>1867</v>
      </c>
      <c r="AF14" s="110" t="s">
        <v>2135</v>
      </c>
      <c r="AG14" s="110" t="s">
        <v>2136</v>
      </c>
      <c r="AH14" s="116" t="s">
        <v>2137</v>
      </c>
      <c r="AI14" s="16"/>
    </row>
    <row r="15" spans="1:36" x14ac:dyDescent="0.25">
      <c r="A15" s="46" t="s">
        <v>1863</v>
      </c>
      <c r="B15" s="43" t="s">
        <v>2411</v>
      </c>
      <c r="C15" s="43" t="s">
        <v>1930</v>
      </c>
      <c r="D15" s="44">
        <v>0.88329999999999997</v>
      </c>
      <c r="E15" s="45">
        <v>106</v>
      </c>
      <c r="F15" s="17"/>
      <c r="G15" s="7">
        <v>6017</v>
      </c>
      <c r="H15" s="8" t="s">
        <v>187</v>
      </c>
      <c r="I15" s="62"/>
      <c r="J15" s="75" t="s">
        <v>1863</v>
      </c>
      <c r="M15" s="24" t="s">
        <v>249</v>
      </c>
      <c r="N15" s="16"/>
      <c r="O15" s="18" t="s">
        <v>246</v>
      </c>
      <c r="P15" s="18" t="s">
        <v>687</v>
      </c>
      <c r="Q15" s="21" t="s">
        <v>237</v>
      </c>
      <c r="R15" s="21" t="str">
        <f t="shared" si="0"/>
        <v>Far North DistrictNorthland Region</v>
      </c>
      <c r="V15" s="6" t="str">
        <f t="shared" si="1"/>
        <v>6004Fiji</v>
      </c>
      <c r="W15" s="89">
        <v>6004</v>
      </c>
      <c r="X15" s="90">
        <v>10</v>
      </c>
      <c r="Y15" s="89" t="s">
        <v>1351</v>
      </c>
      <c r="Z15" s="89" t="s">
        <v>1350</v>
      </c>
      <c r="AA15" s="89" t="s">
        <v>1350</v>
      </c>
      <c r="AC15" s="115" t="str">
        <f t="shared" si="2"/>
        <v>6007HB3702</v>
      </c>
      <c r="AD15" s="109" t="s">
        <v>2357</v>
      </c>
      <c r="AE15" s="109" t="s">
        <v>1855</v>
      </c>
      <c r="AF15" s="110" t="s">
        <v>2115</v>
      </c>
      <c r="AG15" s="110" t="s">
        <v>2138</v>
      </c>
      <c r="AH15" s="116" t="s">
        <v>2114</v>
      </c>
      <c r="AI15" s="16"/>
    </row>
    <row r="16" spans="1:36" x14ac:dyDescent="0.25">
      <c r="A16" s="46" t="s">
        <v>1864</v>
      </c>
      <c r="B16" s="43" t="s">
        <v>1940</v>
      </c>
      <c r="C16" s="43" t="s">
        <v>1930</v>
      </c>
      <c r="D16" s="44">
        <v>0.77500000000000002</v>
      </c>
      <c r="E16" s="45">
        <v>93</v>
      </c>
      <c r="F16" s="17"/>
      <c r="G16" s="7">
        <v>6019</v>
      </c>
      <c r="H16" s="8" t="s">
        <v>31</v>
      </c>
      <c r="I16" s="62"/>
      <c r="J16" s="75" t="s">
        <v>1863</v>
      </c>
      <c r="M16" s="24" t="s">
        <v>214</v>
      </c>
      <c r="N16" s="16"/>
      <c r="O16" s="18" t="s">
        <v>277</v>
      </c>
      <c r="P16" s="18" t="s">
        <v>747</v>
      </c>
      <c r="Q16" s="21" t="s">
        <v>228</v>
      </c>
      <c r="R16" s="21" t="str">
        <f t="shared" si="0"/>
        <v>Franklin DistrictAuckland Region</v>
      </c>
      <c r="V16" s="6" t="str">
        <f t="shared" si="1"/>
        <v>6004Shenyang</v>
      </c>
      <c r="W16" s="89">
        <v>6004</v>
      </c>
      <c r="X16" s="90">
        <v>11</v>
      </c>
      <c r="Y16" s="89" t="s">
        <v>1352</v>
      </c>
      <c r="Z16" s="89" t="s">
        <v>1350</v>
      </c>
      <c r="AA16" s="89" t="s">
        <v>1350</v>
      </c>
      <c r="AC16" s="115" t="str">
        <f t="shared" si="2"/>
        <v>6007HB3724</v>
      </c>
      <c r="AD16" s="109" t="s">
        <v>2357</v>
      </c>
      <c r="AE16" s="109" t="s">
        <v>2139</v>
      </c>
      <c r="AF16" s="110" t="s">
        <v>2114</v>
      </c>
      <c r="AG16" s="110" t="s">
        <v>2114</v>
      </c>
      <c r="AH16" s="116" t="s">
        <v>2114</v>
      </c>
      <c r="AI16" s="16"/>
    </row>
    <row r="17" spans="1:35" x14ac:dyDescent="0.25">
      <c r="A17" s="46" t="s">
        <v>1867</v>
      </c>
      <c r="B17" s="43" t="s">
        <v>1941</v>
      </c>
      <c r="C17" s="43" t="s">
        <v>1932</v>
      </c>
      <c r="D17" s="44">
        <v>1.1667000000000001</v>
      </c>
      <c r="E17" s="45">
        <v>140</v>
      </c>
      <c r="F17" s="17"/>
      <c r="G17" s="7">
        <v>6022</v>
      </c>
      <c r="H17" s="8" t="s">
        <v>1156</v>
      </c>
      <c r="I17" s="62"/>
      <c r="J17" s="75" t="s">
        <v>1863</v>
      </c>
      <c r="M17" s="24" t="s">
        <v>212</v>
      </c>
      <c r="N17" s="16"/>
      <c r="O17" s="18" t="s">
        <v>277</v>
      </c>
      <c r="P17" s="18" t="s">
        <v>747</v>
      </c>
      <c r="Q17" s="21" t="s">
        <v>231</v>
      </c>
      <c r="R17" s="21" t="str">
        <f t="shared" si="0"/>
        <v>Franklin DistrictBay of Plenty Region</v>
      </c>
      <c r="V17" s="6" t="str">
        <f t="shared" si="1"/>
        <v>6004Beijing</v>
      </c>
      <c r="W17" s="89">
        <v>6004</v>
      </c>
      <c r="X17" s="90">
        <v>12</v>
      </c>
      <c r="Y17" s="89" t="s">
        <v>1353</v>
      </c>
      <c r="Z17" s="89" t="s">
        <v>1350</v>
      </c>
      <c r="AA17" s="89" t="s">
        <v>1350</v>
      </c>
      <c r="AC17" s="115" t="str">
        <f t="shared" si="2"/>
        <v>6007HB3753</v>
      </c>
      <c r="AD17" s="109" t="s">
        <v>2357</v>
      </c>
      <c r="AE17" s="109" t="s">
        <v>1856</v>
      </c>
      <c r="AF17" s="110" t="s">
        <v>2140</v>
      </c>
      <c r="AG17" s="110" t="s">
        <v>2141</v>
      </c>
      <c r="AH17" s="116" t="s">
        <v>2114</v>
      </c>
      <c r="AI17" s="16"/>
    </row>
    <row r="18" spans="1:35" x14ac:dyDescent="0.25">
      <c r="A18" s="46" t="s">
        <v>1868</v>
      </c>
      <c r="B18" s="43" t="s">
        <v>1942</v>
      </c>
      <c r="C18" s="43" t="s">
        <v>1932</v>
      </c>
      <c r="D18" s="44">
        <v>1.75</v>
      </c>
      <c r="E18" s="45">
        <v>210</v>
      </c>
      <c r="F18" s="17"/>
      <c r="G18" s="7">
        <v>6024</v>
      </c>
      <c r="H18" s="8" t="s">
        <v>789</v>
      </c>
      <c r="I18" s="62"/>
      <c r="J18" s="75" t="s">
        <v>1863</v>
      </c>
      <c r="M18" s="24" t="s">
        <v>217</v>
      </c>
      <c r="N18" s="16"/>
      <c r="O18" s="18" t="s">
        <v>277</v>
      </c>
      <c r="P18" s="18" t="s">
        <v>747</v>
      </c>
      <c r="Q18" s="21" t="s">
        <v>226</v>
      </c>
      <c r="R18" s="21" t="str">
        <f t="shared" si="0"/>
        <v>Franklin DistrictWaikato Region</v>
      </c>
      <c r="V18" s="6" t="str">
        <f t="shared" si="1"/>
        <v>6004Dunedin</v>
      </c>
      <c r="W18" s="89">
        <v>6004</v>
      </c>
      <c r="X18" s="90">
        <v>13</v>
      </c>
      <c r="Y18" s="89" t="s">
        <v>16</v>
      </c>
      <c r="Z18" s="89" t="s">
        <v>219</v>
      </c>
      <c r="AA18" s="89" t="s">
        <v>217</v>
      </c>
      <c r="AC18" s="115" t="str">
        <f t="shared" si="2"/>
        <v>6007HB3830</v>
      </c>
      <c r="AD18" s="109" t="s">
        <v>2357</v>
      </c>
      <c r="AE18" s="109" t="s">
        <v>2142</v>
      </c>
      <c r="AF18" s="110" t="s">
        <v>2115</v>
      </c>
      <c r="AG18" s="110" t="s">
        <v>2141</v>
      </c>
      <c r="AH18" s="116" t="s">
        <v>2114</v>
      </c>
      <c r="AI18" s="16"/>
    </row>
    <row r="19" spans="1:35" x14ac:dyDescent="0.25">
      <c r="A19" s="46" t="s">
        <v>1875</v>
      </c>
      <c r="B19" s="43" t="s">
        <v>1943</v>
      </c>
      <c r="C19" s="43" t="s">
        <v>1930</v>
      </c>
      <c r="D19" s="44">
        <v>0.875</v>
      </c>
      <c r="E19" s="45">
        <v>105</v>
      </c>
      <c r="F19" s="17"/>
      <c r="G19" s="7">
        <v>6025</v>
      </c>
      <c r="H19" s="8" t="s">
        <v>1157</v>
      </c>
      <c r="I19" s="62"/>
      <c r="J19" s="75" t="s">
        <v>1864</v>
      </c>
      <c r="M19" s="24" t="s">
        <v>377</v>
      </c>
      <c r="N19" s="16"/>
      <c r="O19" s="18" t="s">
        <v>234</v>
      </c>
      <c r="P19" s="18" t="s">
        <v>706</v>
      </c>
      <c r="Q19" s="21" t="s">
        <v>235</v>
      </c>
      <c r="R19" s="21" t="str">
        <f t="shared" si="0"/>
        <v>Gisborne DistrictGisborne Region</v>
      </c>
      <c r="V19" s="6" t="str">
        <f t="shared" si="1"/>
        <v>6004Tauranga</v>
      </c>
      <c r="W19" s="89">
        <v>6004</v>
      </c>
      <c r="X19" s="90">
        <v>14</v>
      </c>
      <c r="Y19" s="89" t="s">
        <v>101</v>
      </c>
      <c r="Z19" s="89" t="s">
        <v>230</v>
      </c>
      <c r="AA19" s="89" t="s">
        <v>231</v>
      </c>
      <c r="AC19" s="115" t="str">
        <f t="shared" si="2"/>
        <v>6007HB3851</v>
      </c>
      <c r="AD19" s="109" t="s">
        <v>2357</v>
      </c>
      <c r="AE19" s="109" t="s">
        <v>2143</v>
      </c>
      <c r="AF19" s="110" t="s">
        <v>2144</v>
      </c>
      <c r="AG19" s="110" t="s">
        <v>2115</v>
      </c>
      <c r="AH19" s="116" t="s">
        <v>2114</v>
      </c>
      <c r="AI19" s="16"/>
    </row>
    <row r="20" spans="1:35" ht="15.75" thickBot="1" x14ac:dyDescent="0.3">
      <c r="A20" s="46" t="s">
        <v>1877</v>
      </c>
      <c r="B20" s="43" t="s">
        <v>1944</v>
      </c>
      <c r="C20" s="43" t="s">
        <v>1930</v>
      </c>
      <c r="D20" s="44">
        <v>0.6583</v>
      </c>
      <c r="E20" s="45">
        <v>79</v>
      </c>
      <c r="F20" s="17"/>
      <c r="G20" s="7">
        <v>7001</v>
      </c>
      <c r="H20" s="8" t="s">
        <v>1158</v>
      </c>
      <c r="I20" s="62"/>
      <c r="J20" s="75" t="s">
        <v>1865</v>
      </c>
      <c r="M20" s="25" t="s">
        <v>822</v>
      </c>
      <c r="N20" s="16"/>
      <c r="O20" s="18" t="s">
        <v>378</v>
      </c>
      <c r="P20" s="18" t="s">
        <v>744</v>
      </c>
      <c r="Q20" s="21" t="s">
        <v>377</v>
      </c>
      <c r="R20" s="21" t="str">
        <f t="shared" si="0"/>
        <v>Gore DistrictSouthland Region</v>
      </c>
      <c r="V20" s="6" t="str">
        <f t="shared" si="1"/>
        <v>6004Windemere Campus Bay of Plenty Polytechnic</v>
      </c>
      <c r="W20" s="89">
        <v>6004</v>
      </c>
      <c r="X20" s="90">
        <v>14</v>
      </c>
      <c r="Y20" s="89" t="s">
        <v>251</v>
      </c>
      <c r="Z20" s="89" t="s">
        <v>230</v>
      </c>
      <c r="AA20" s="89" t="s">
        <v>231</v>
      </c>
      <c r="AC20" s="115" t="str">
        <f t="shared" si="2"/>
        <v>6007HB3886</v>
      </c>
      <c r="AD20" s="109" t="s">
        <v>2357</v>
      </c>
      <c r="AE20" s="109" t="s">
        <v>2145</v>
      </c>
      <c r="AF20" s="110" t="s">
        <v>2115</v>
      </c>
      <c r="AG20" s="110" t="s">
        <v>2115</v>
      </c>
      <c r="AH20" s="116" t="s">
        <v>2114</v>
      </c>
      <c r="AI20" s="16"/>
    </row>
    <row r="21" spans="1:35" x14ac:dyDescent="0.25">
      <c r="A21" s="46" t="s">
        <v>1878</v>
      </c>
      <c r="B21" s="43" t="s">
        <v>1945</v>
      </c>
      <c r="C21" s="43" t="s">
        <v>1932</v>
      </c>
      <c r="D21" s="44">
        <v>1.25</v>
      </c>
      <c r="E21" s="45">
        <v>150</v>
      </c>
      <c r="F21" s="17"/>
      <c r="G21" s="7">
        <v>7002</v>
      </c>
      <c r="H21" s="8" t="s">
        <v>32</v>
      </c>
      <c r="I21" s="62"/>
      <c r="J21" s="75" t="s">
        <v>1866</v>
      </c>
      <c r="N21" s="16"/>
      <c r="O21" s="18" t="s">
        <v>211</v>
      </c>
      <c r="P21" s="18" t="s">
        <v>732</v>
      </c>
      <c r="Q21" s="21" t="s">
        <v>212</v>
      </c>
      <c r="R21" s="21" t="str">
        <f t="shared" si="0"/>
        <v>Grey DistrictWest Coast Region</v>
      </c>
      <c r="V21" s="6" t="str">
        <f t="shared" si="1"/>
        <v>6004Shandong Economics University</v>
      </c>
      <c r="W21" s="89">
        <v>6004</v>
      </c>
      <c r="X21" s="90">
        <v>15</v>
      </c>
      <c r="Y21" s="89" t="s">
        <v>1354</v>
      </c>
      <c r="Z21" s="89" t="s">
        <v>1350</v>
      </c>
      <c r="AA21" s="89" t="s">
        <v>1350</v>
      </c>
      <c r="AC21" s="115" t="str">
        <f t="shared" si="2"/>
        <v>6007HB3981</v>
      </c>
      <c r="AD21" s="109" t="s">
        <v>2357</v>
      </c>
      <c r="AE21" s="109" t="s">
        <v>1857</v>
      </c>
      <c r="AF21" s="110" t="s">
        <v>2115</v>
      </c>
      <c r="AG21" s="110" t="s">
        <v>2138</v>
      </c>
      <c r="AH21" s="116" t="s">
        <v>2114</v>
      </c>
      <c r="AI21" s="16"/>
    </row>
    <row r="22" spans="1:35" x14ac:dyDescent="0.25">
      <c r="A22" s="46" t="s">
        <v>1881</v>
      </c>
      <c r="B22" s="43" t="s">
        <v>1946</v>
      </c>
      <c r="C22" s="43" t="s">
        <v>1932</v>
      </c>
      <c r="D22" s="44">
        <v>1.8833</v>
      </c>
      <c r="E22" s="45">
        <v>226</v>
      </c>
      <c r="F22" s="17"/>
      <c r="G22" s="7">
        <v>7003</v>
      </c>
      <c r="H22" s="8" t="s">
        <v>1159</v>
      </c>
      <c r="I22" s="62"/>
      <c r="J22" s="75" t="s">
        <v>1866</v>
      </c>
      <c r="N22" s="16"/>
      <c r="O22" s="18" t="s">
        <v>225</v>
      </c>
      <c r="P22" s="18" t="s">
        <v>694</v>
      </c>
      <c r="Q22" s="21" t="s">
        <v>226</v>
      </c>
      <c r="R22" s="21" t="str">
        <f t="shared" si="0"/>
        <v>Hamilton CityWaikato Region</v>
      </c>
      <c r="V22" s="6" t="str">
        <f t="shared" si="1"/>
        <v>6004Takapuna</v>
      </c>
      <c r="W22" s="89">
        <v>6004</v>
      </c>
      <c r="X22" s="90">
        <v>16</v>
      </c>
      <c r="Y22" s="89" t="s">
        <v>252</v>
      </c>
      <c r="Z22" s="89" t="s">
        <v>257</v>
      </c>
      <c r="AA22" s="89" t="s">
        <v>228</v>
      </c>
      <c r="AC22" s="115" t="str">
        <f t="shared" si="2"/>
        <v>6007HB4034</v>
      </c>
      <c r="AD22" s="109" t="s">
        <v>2357</v>
      </c>
      <c r="AE22" s="109" t="s">
        <v>1858</v>
      </c>
      <c r="AF22" s="110" t="s">
        <v>2146</v>
      </c>
      <c r="AG22" s="110" t="s">
        <v>2114</v>
      </c>
      <c r="AH22" s="116" t="s">
        <v>2114</v>
      </c>
      <c r="AI22" s="16"/>
    </row>
    <row r="23" spans="1:35" x14ac:dyDescent="0.25">
      <c r="A23" s="46" t="s">
        <v>2326</v>
      </c>
      <c r="B23" s="43" t="s">
        <v>2405</v>
      </c>
      <c r="C23" s="43" t="s">
        <v>1932</v>
      </c>
      <c r="D23" s="44">
        <v>1</v>
      </c>
      <c r="E23" s="45" t="s">
        <v>2406</v>
      </c>
      <c r="F23" s="17"/>
      <c r="G23" s="7">
        <v>7004</v>
      </c>
      <c r="H23" s="8" t="s">
        <v>1160</v>
      </c>
      <c r="I23" s="62"/>
      <c r="J23" s="75" t="s">
        <v>1866</v>
      </c>
      <c r="N23" s="16"/>
      <c r="O23" s="18" t="s">
        <v>305</v>
      </c>
      <c r="P23" s="18" t="s">
        <v>708</v>
      </c>
      <c r="Q23" s="21" t="s">
        <v>224</v>
      </c>
      <c r="R23" s="21" t="str">
        <f t="shared" si="0"/>
        <v>Hastings DistrictHawke's Bay Region</v>
      </c>
      <c r="V23" s="6" t="str">
        <f t="shared" si="1"/>
        <v>6004Newmarket</v>
      </c>
      <c r="W23" s="89">
        <v>6004</v>
      </c>
      <c r="X23" s="90">
        <v>17</v>
      </c>
      <c r="Y23" s="89" t="s">
        <v>253</v>
      </c>
      <c r="Z23" s="89" t="s">
        <v>227</v>
      </c>
      <c r="AA23" s="89" t="s">
        <v>228</v>
      </c>
      <c r="AC23" s="115" t="str">
        <f t="shared" si="2"/>
        <v>6007NC0986</v>
      </c>
      <c r="AD23" s="109" t="s">
        <v>2357</v>
      </c>
      <c r="AE23" s="109" t="s">
        <v>1866</v>
      </c>
      <c r="AF23" s="110" t="s">
        <v>2147</v>
      </c>
      <c r="AG23" s="110" t="s">
        <v>2148</v>
      </c>
      <c r="AH23" s="116" t="s">
        <v>2149</v>
      </c>
      <c r="AI23" s="16"/>
    </row>
    <row r="24" spans="1:35" x14ac:dyDescent="0.25">
      <c r="A24" s="46" t="s">
        <v>1863</v>
      </c>
      <c r="B24" s="43" t="s">
        <v>2407</v>
      </c>
      <c r="C24" s="43" t="s">
        <v>1930</v>
      </c>
      <c r="D24" s="44">
        <v>0.88329999999999997</v>
      </c>
      <c r="E24" s="45" t="s">
        <v>2408</v>
      </c>
      <c r="F24" s="17"/>
      <c r="G24" s="7">
        <v>7005</v>
      </c>
      <c r="H24" s="8" t="s">
        <v>1161</v>
      </c>
      <c r="I24" s="62"/>
      <c r="J24" s="75" t="s">
        <v>1866</v>
      </c>
      <c r="N24" s="16"/>
      <c r="O24" s="18" t="s">
        <v>522</v>
      </c>
      <c r="P24" s="18" t="s">
        <v>691</v>
      </c>
      <c r="Q24" s="21" t="s">
        <v>226</v>
      </c>
      <c r="R24" s="21" t="str">
        <f t="shared" si="0"/>
        <v>Hauraki DistrictWaikato Region</v>
      </c>
      <c r="V24" s="6" t="str">
        <f t="shared" si="1"/>
        <v>6004North Tec Raumanga</v>
      </c>
      <c r="W24" s="89">
        <v>6004</v>
      </c>
      <c r="X24" s="90">
        <v>18</v>
      </c>
      <c r="Y24" s="89" t="s">
        <v>254</v>
      </c>
      <c r="Z24" s="89" t="s">
        <v>236</v>
      </c>
      <c r="AA24" s="89" t="s">
        <v>237</v>
      </c>
      <c r="AC24" s="115" t="str">
        <f t="shared" si="2"/>
        <v>6007NC1013</v>
      </c>
      <c r="AD24" s="109" t="s">
        <v>2357</v>
      </c>
      <c r="AE24" s="109" t="s">
        <v>2127</v>
      </c>
      <c r="AF24" s="110" t="s">
        <v>2115</v>
      </c>
      <c r="AG24" s="110" t="s">
        <v>2147</v>
      </c>
      <c r="AH24" s="116" t="s">
        <v>2114</v>
      </c>
      <c r="AI24" s="16"/>
    </row>
    <row r="25" spans="1:35" x14ac:dyDescent="0.25">
      <c r="A25" s="46" t="s">
        <v>1880</v>
      </c>
      <c r="B25" s="43" t="s">
        <v>2409</v>
      </c>
      <c r="C25" s="43" t="s">
        <v>1930</v>
      </c>
      <c r="D25" s="44">
        <v>0.79169999999999996</v>
      </c>
      <c r="E25" s="45">
        <v>95</v>
      </c>
      <c r="F25" s="17"/>
      <c r="G25" s="7">
        <v>7006</v>
      </c>
      <c r="H25" s="8" t="s">
        <v>188</v>
      </c>
      <c r="I25" s="62"/>
      <c r="J25" s="75" t="s">
        <v>1866</v>
      </c>
      <c r="N25" s="16"/>
      <c r="O25" s="18" t="s">
        <v>325</v>
      </c>
      <c r="P25" s="18" t="s">
        <v>720</v>
      </c>
      <c r="Q25" s="21" t="s">
        <v>324</v>
      </c>
      <c r="R25" s="21" t="str">
        <f t="shared" si="0"/>
        <v>Horowhenua DistrictManawatu-Wanganui Region</v>
      </c>
      <c r="V25" s="6" t="str">
        <f t="shared" si="1"/>
        <v>6004Avondale College</v>
      </c>
      <c r="W25" s="6">
        <v>6004</v>
      </c>
      <c r="X25" s="6">
        <v>19</v>
      </c>
      <c r="Y25" s="6" t="s">
        <v>255</v>
      </c>
      <c r="Z25" s="6" t="s">
        <v>227</v>
      </c>
      <c r="AA25" s="6" t="s">
        <v>228</v>
      </c>
      <c r="AC25" s="115" t="str">
        <f t="shared" si="2"/>
        <v>6007NC1015</v>
      </c>
      <c r="AD25" s="109" t="s">
        <v>2357</v>
      </c>
      <c r="AE25" s="109" t="s">
        <v>1868</v>
      </c>
      <c r="AF25" s="110" t="s">
        <v>2150</v>
      </c>
      <c r="AG25" s="110" t="s">
        <v>2149</v>
      </c>
      <c r="AH25" s="116" t="s">
        <v>2114</v>
      </c>
      <c r="AI25" s="16"/>
    </row>
    <row r="26" spans="1:35" x14ac:dyDescent="0.25">
      <c r="A26" s="46" t="s">
        <v>1882</v>
      </c>
      <c r="B26" s="43" t="s">
        <v>1947</v>
      </c>
      <c r="C26" s="43" t="s">
        <v>1930</v>
      </c>
      <c r="D26" s="44">
        <v>0.75</v>
      </c>
      <c r="E26" s="45">
        <v>90</v>
      </c>
      <c r="F26" s="17"/>
      <c r="G26" s="7">
        <v>7007</v>
      </c>
      <c r="H26" s="8" t="s">
        <v>1162</v>
      </c>
      <c r="I26" s="62"/>
      <c r="J26" s="75" t="s">
        <v>1866</v>
      </c>
      <c r="N26" s="16"/>
      <c r="O26" s="18" t="s">
        <v>782</v>
      </c>
      <c r="P26" s="18"/>
      <c r="Q26" s="21" t="s">
        <v>214</v>
      </c>
      <c r="R26" s="21" t="str">
        <f t="shared" si="0"/>
        <v>Hurunui DistrictCanterbury Region</v>
      </c>
      <c r="V26" s="6" t="str">
        <f t="shared" si="1"/>
        <v>6004Glenfield College</v>
      </c>
      <c r="W26" s="89">
        <v>6004</v>
      </c>
      <c r="X26" s="90">
        <v>20</v>
      </c>
      <c r="Y26" s="89" t="s">
        <v>256</v>
      </c>
      <c r="Z26" s="89" t="s">
        <v>257</v>
      </c>
      <c r="AA26" s="89" t="s">
        <v>228</v>
      </c>
      <c r="AC26" s="115" t="str">
        <f t="shared" si="2"/>
        <v>6007NC1468</v>
      </c>
      <c r="AD26" s="109" t="s">
        <v>2357</v>
      </c>
      <c r="AE26" s="109" t="s">
        <v>2151</v>
      </c>
      <c r="AF26" s="110" t="s">
        <v>2138</v>
      </c>
      <c r="AG26" s="110" t="s">
        <v>2148</v>
      </c>
      <c r="AH26" s="116" t="s">
        <v>2114</v>
      </c>
      <c r="AI26" s="16"/>
    </row>
    <row r="27" spans="1:35" x14ac:dyDescent="0.25">
      <c r="A27" s="46" t="s">
        <v>1883</v>
      </c>
      <c r="B27" s="43" t="s">
        <v>1948</v>
      </c>
      <c r="C27" s="43" t="s">
        <v>1932</v>
      </c>
      <c r="D27" s="44">
        <v>1</v>
      </c>
      <c r="E27" s="45">
        <v>120</v>
      </c>
      <c r="F27" s="17"/>
      <c r="G27" s="7">
        <v>7008</v>
      </c>
      <c r="H27" s="8" t="s">
        <v>1163</v>
      </c>
      <c r="I27" s="62"/>
      <c r="J27" s="75" t="s">
        <v>1866</v>
      </c>
      <c r="N27" s="16"/>
      <c r="O27" s="18" t="s">
        <v>376</v>
      </c>
      <c r="P27" s="18" t="s">
        <v>745</v>
      </c>
      <c r="Q27" s="21" t="s">
        <v>377</v>
      </c>
      <c r="R27" s="21" t="str">
        <f t="shared" si="0"/>
        <v>Invercargill CitySouthland Region</v>
      </c>
      <c r="V27" s="6" t="str">
        <f t="shared" si="1"/>
        <v>6004Macleans College</v>
      </c>
      <c r="W27" s="89">
        <v>6004</v>
      </c>
      <c r="X27" s="90">
        <v>21</v>
      </c>
      <c r="Y27" s="89" t="s">
        <v>258</v>
      </c>
      <c r="Z27" s="89" t="s">
        <v>259</v>
      </c>
      <c r="AA27" s="89" t="s">
        <v>228</v>
      </c>
      <c r="AC27" s="115" t="str">
        <f t="shared" si="2"/>
        <v>6007NC1470</v>
      </c>
      <c r="AD27" s="109" t="s">
        <v>2357</v>
      </c>
      <c r="AE27" s="109" t="s">
        <v>2152</v>
      </c>
      <c r="AF27" s="110" t="s">
        <v>2115</v>
      </c>
      <c r="AG27" s="110" t="s">
        <v>2138</v>
      </c>
      <c r="AH27" s="116" t="s">
        <v>2114</v>
      </c>
      <c r="AI27" s="16"/>
    </row>
    <row r="28" spans="1:35" x14ac:dyDescent="0.25">
      <c r="A28" s="46" t="s">
        <v>1884</v>
      </c>
      <c r="B28" s="43" t="s">
        <v>1936</v>
      </c>
      <c r="C28" s="43" t="s">
        <v>1930</v>
      </c>
      <c r="D28" s="44">
        <v>0.54169999999999996</v>
      </c>
      <c r="E28" s="45">
        <v>65</v>
      </c>
      <c r="F28" s="17"/>
      <c r="G28" s="7">
        <v>7099</v>
      </c>
      <c r="H28" s="8" t="s">
        <v>437</v>
      </c>
      <c r="I28" s="62"/>
      <c r="J28" s="75" t="s">
        <v>1867</v>
      </c>
      <c r="N28" s="16"/>
      <c r="O28" s="18" t="s">
        <v>783</v>
      </c>
      <c r="P28" s="18"/>
      <c r="Q28" s="21" t="s">
        <v>214</v>
      </c>
      <c r="R28" s="21" t="str">
        <f t="shared" si="0"/>
        <v>Kaikoura DistrictCanterbury Region</v>
      </c>
      <c r="V28" s="6" t="str">
        <f t="shared" si="1"/>
        <v>6004Liston College</v>
      </c>
      <c r="W28" s="89">
        <v>6004</v>
      </c>
      <c r="X28" s="90">
        <v>22</v>
      </c>
      <c r="Y28" s="89" t="s">
        <v>260</v>
      </c>
      <c r="Z28" s="89" t="s">
        <v>266</v>
      </c>
      <c r="AA28" s="89" t="s">
        <v>228</v>
      </c>
      <c r="AC28" s="115" t="str">
        <f t="shared" si="2"/>
        <v>6007NC1509</v>
      </c>
      <c r="AD28" s="109" t="s">
        <v>2357</v>
      </c>
      <c r="AE28" s="109" t="s">
        <v>1876</v>
      </c>
      <c r="AF28" s="110" t="s">
        <v>2147</v>
      </c>
      <c r="AG28" s="110" t="s">
        <v>2118</v>
      </c>
      <c r="AH28" s="116" t="s">
        <v>2118</v>
      </c>
      <c r="AI28" s="16"/>
    </row>
    <row r="29" spans="1:35" x14ac:dyDescent="0.25">
      <c r="A29" s="46" t="s">
        <v>1949</v>
      </c>
      <c r="B29" s="43" t="s">
        <v>1950</v>
      </c>
      <c r="C29" s="43" t="s">
        <v>1932</v>
      </c>
      <c r="D29" s="44" t="s">
        <v>1951</v>
      </c>
      <c r="E29" s="45" t="s">
        <v>1952</v>
      </c>
      <c r="F29" s="17"/>
      <c r="G29" s="7">
        <v>7123</v>
      </c>
      <c r="H29" s="8" t="s">
        <v>1164</v>
      </c>
      <c r="I29" s="62"/>
      <c r="J29" s="75" t="s">
        <v>1867</v>
      </c>
      <c r="N29" s="16"/>
      <c r="O29" s="18" t="s">
        <v>367</v>
      </c>
      <c r="P29" s="18" t="s">
        <v>689</v>
      </c>
      <c r="Q29" s="21" t="s">
        <v>237</v>
      </c>
      <c r="R29" s="21" t="str">
        <f t="shared" si="0"/>
        <v>Kaipara DistrictNorthland Region</v>
      </c>
      <c r="V29" s="6" t="str">
        <f t="shared" si="1"/>
        <v>6004Lynfield College</v>
      </c>
      <c r="W29" s="89">
        <v>6004</v>
      </c>
      <c r="X29" s="90">
        <v>23</v>
      </c>
      <c r="Y29" s="89" t="s">
        <v>261</v>
      </c>
      <c r="Z29" s="89" t="s">
        <v>227</v>
      </c>
      <c r="AA29" s="89" t="s">
        <v>228</v>
      </c>
      <c r="AC29" s="115" t="str">
        <f t="shared" si="2"/>
        <v>6007ND0647</v>
      </c>
      <c r="AD29" s="109" t="s">
        <v>2357</v>
      </c>
      <c r="AE29" s="109" t="s">
        <v>2153</v>
      </c>
      <c r="AF29" s="110" t="s">
        <v>2148</v>
      </c>
      <c r="AG29" s="110" t="s">
        <v>2115</v>
      </c>
      <c r="AH29" s="116" t="s">
        <v>2114</v>
      </c>
      <c r="AI29" s="16"/>
    </row>
    <row r="30" spans="1:35" x14ac:dyDescent="0.25">
      <c r="A30" s="46" t="s">
        <v>1953</v>
      </c>
      <c r="B30" s="43" t="s">
        <v>1954</v>
      </c>
      <c r="C30" s="43" t="s">
        <v>1930</v>
      </c>
      <c r="D30" s="44">
        <v>0.58330000000000004</v>
      </c>
      <c r="E30" s="45">
        <v>70</v>
      </c>
      <c r="F30" s="17"/>
      <c r="G30" s="7">
        <v>7164</v>
      </c>
      <c r="H30" s="8" t="s">
        <v>1165</v>
      </c>
      <c r="I30" s="62"/>
      <c r="J30" s="75" t="s">
        <v>1867</v>
      </c>
      <c r="N30" s="16"/>
      <c r="O30" s="18" t="s">
        <v>320</v>
      </c>
      <c r="P30" s="18" t="s">
        <v>721</v>
      </c>
      <c r="Q30" s="21" t="s">
        <v>222</v>
      </c>
      <c r="R30" s="21" t="str">
        <f t="shared" si="0"/>
        <v>Kapiti Coast DistrictWellington Region</v>
      </c>
      <c r="V30" s="6" t="str">
        <f t="shared" si="1"/>
        <v>6004Orewa College</v>
      </c>
      <c r="W30" s="89">
        <v>6004</v>
      </c>
      <c r="X30" s="90">
        <v>24</v>
      </c>
      <c r="Y30" s="89" t="s">
        <v>262</v>
      </c>
      <c r="Z30" s="89" t="s">
        <v>368</v>
      </c>
      <c r="AA30" s="89" t="s">
        <v>228</v>
      </c>
      <c r="AC30" s="115" t="str">
        <f t="shared" si="2"/>
        <v>6007TA4958</v>
      </c>
      <c r="AD30" s="109" t="s">
        <v>2357</v>
      </c>
      <c r="AE30" s="109" t="s">
        <v>1902</v>
      </c>
      <c r="AF30" s="110" t="s">
        <v>2154</v>
      </c>
      <c r="AG30" s="110" t="s">
        <v>2115</v>
      </c>
      <c r="AH30" s="116" t="s">
        <v>2114</v>
      </c>
      <c r="AI30" s="16"/>
    </row>
    <row r="31" spans="1:35" x14ac:dyDescent="0.25">
      <c r="A31" s="46" t="s">
        <v>1885</v>
      </c>
      <c r="B31" s="43" t="s">
        <v>1955</v>
      </c>
      <c r="C31" s="43" t="s">
        <v>1930</v>
      </c>
      <c r="D31" s="44">
        <v>0.375</v>
      </c>
      <c r="E31" s="45">
        <v>45</v>
      </c>
      <c r="F31" s="17"/>
      <c r="G31" s="7">
        <v>7166</v>
      </c>
      <c r="H31" s="8" t="s">
        <v>1166</v>
      </c>
      <c r="I31" s="62"/>
      <c r="J31" s="75" t="s">
        <v>1867</v>
      </c>
      <c r="N31" s="16"/>
      <c r="O31" s="18" t="s">
        <v>391</v>
      </c>
      <c r="P31" s="18" t="s">
        <v>704</v>
      </c>
      <c r="Q31" s="21" t="s">
        <v>231</v>
      </c>
      <c r="R31" s="21" t="str">
        <f t="shared" si="0"/>
        <v>Kawerau DistrictBay of Plenty Region</v>
      </c>
      <c r="V31" s="6" t="str">
        <f t="shared" si="1"/>
        <v>6004Western Springs College</v>
      </c>
      <c r="W31" s="89">
        <v>6004</v>
      </c>
      <c r="X31" s="90">
        <v>25</v>
      </c>
      <c r="Y31" s="89" t="s">
        <v>263</v>
      </c>
      <c r="Z31" s="89" t="s">
        <v>227</v>
      </c>
      <c r="AA31" s="89" t="s">
        <v>228</v>
      </c>
      <c r="AC31" s="115" t="str">
        <f t="shared" si="2"/>
        <v>6007TA4963</v>
      </c>
      <c r="AD31" s="109" t="s">
        <v>2357</v>
      </c>
      <c r="AE31" s="109" t="s">
        <v>1903</v>
      </c>
      <c r="AF31" s="110" t="s">
        <v>2115</v>
      </c>
      <c r="AG31" s="110" t="s">
        <v>2147</v>
      </c>
      <c r="AH31" s="116" t="s">
        <v>2114</v>
      </c>
      <c r="AI31" s="16"/>
    </row>
    <row r="32" spans="1:35" x14ac:dyDescent="0.25">
      <c r="A32" s="46" t="s">
        <v>1956</v>
      </c>
      <c r="B32" s="43" t="s">
        <v>1957</v>
      </c>
      <c r="C32" s="43" t="s">
        <v>1930</v>
      </c>
      <c r="D32" s="44">
        <v>0.58330000000000004</v>
      </c>
      <c r="E32" s="45">
        <v>70</v>
      </c>
      <c r="F32" s="17"/>
      <c r="G32" s="7">
        <v>7198</v>
      </c>
      <c r="H32" s="8" t="s">
        <v>1167</v>
      </c>
      <c r="I32" s="62"/>
      <c r="J32" s="75" t="s">
        <v>1867</v>
      </c>
      <c r="N32" s="16"/>
      <c r="O32" s="18" t="s">
        <v>314</v>
      </c>
      <c r="P32" s="18" t="s">
        <v>724</v>
      </c>
      <c r="Q32" s="21" t="s">
        <v>222</v>
      </c>
      <c r="R32" s="21" t="str">
        <f t="shared" si="0"/>
        <v>Lower Hutt CityWellington Region</v>
      </c>
      <c r="V32" s="6" t="str">
        <f t="shared" si="1"/>
        <v>6004St Peters College</v>
      </c>
      <c r="W32" s="89">
        <v>6004</v>
      </c>
      <c r="X32" s="90">
        <v>26</v>
      </c>
      <c r="Y32" s="89" t="s">
        <v>264</v>
      </c>
      <c r="Z32" s="89" t="s">
        <v>227</v>
      </c>
      <c r="AA32" s="89" t="s">
        <v>228</v>
      </c>
      <c r="AC32" s="115" t="str">
        <f t="shared" si="2"/>
        <v>6007TA4966</v>
      </c>
      <c r="AD32" s="109" t="s">
        <v>2357</v>
      </c>
      <c r="AE32" s="109" t="s">
        <v>1904</v>
      </c>
      <c r="AF32" s="110" t="s">
        <v>2115</v>
      </c>
      <c r="AG32" s="110" t="s">
        <v>2154</v>
      </c>
      <c r="AH32" s="116" t="s">
        <v>2114</v>
      </c>
      <c r="AI32" s="16"/>
    </row>
    <row r="33" spans="1:35" x14ac:dyDescent="0.25">
      <c r="A33" s="46" t="s">
        <v>1958</v>
      </c>
      <c r="B33" s="43" t="s">
        <v>1959</v>
      </c>
      <c r="C33" s="43" t="s">
        <v>1930</v>
      </c>
      <c r="D33" s="44">
        <v>0.33329999999999999</v>
      </c>
      <c r="E33" s="45">
        <v>40</v>
      </c>
      <c r="F33" s="17"/>
      <c r="G33" s="7">
        <v>7201</v>
      </c>
      <c r="H33" s="8" t="s">
        <v>1168</v>
      </c>
      <c r="I33" s="62"/>
      <c r="J33" s="75" t="s">
        <v>1868</v>
      </c>
      <c r="N33" s="16"/>
      <c r="O33" s="18" t="s">
        <v>784</v>
      </c>
      <c r="P33" s="18"/>
      <c r="Q33" s="21" t="s">
        <v>214</v>
      </c>
      <c r="R33" s="21" t="str">
        <f t="shared" si="0"/>
        <v>Mackenzie DistrictCanterbury Region</v>
      </c>
      <c r="V33" s="6" t="str">
        <f t="shared" si="1"/>
        <v>6004Kelston Boys High School</v>
      </c>
      <c r="W33" s="89">
        <v>6004</v>
      </c>
      <c r="X33" s="90">
        <v>27</v>
      </c>
      <c r="Y33" s="89" t="s">
        <v>265</v>
      </c>
      <c r="Z33" s="89" t="s">
        <v>266</v>
      </c>
      <c r="AA33" s="89" t="s">
        <v>228</v>
      </c>
      <c r="AC33" s="115" t="str">
        <f t="shared" si="2"/>
        <v>6008HV4471</v>
      </c>
      <c r="AD33" s="109" t="s">
        <v>2358</v>
      </c>
      <c r="AE33" s="109" t="s">
        <v>2155</v>
      </c>
      <c r="AF33" s="110" t="s">
        <v>2156</v>
      </c>
      <c r="AG33" s="110" t="s">
        <v>2157</v>
      </c>
      <c r="AH33" s="116" t="s">
        <v>2114</v>
      </c>
      <c r="AI33" s="16"/>
    </row>
    <row r="34" spans="1:35" x14ac:dyDescent="0.25">
      <c r="A34" s="46" t="s">
        <v>1960</v>
      </c>
      <c r="B34" s="43" t="s">
        <v>1961</v>
      </c>
      <c r="C34" s="43" t="s">
        <v>1930</v>
      </c>
      <c r="D34" s="44">
        <v>0.70830000000000004</v>
      </c>
      <c r="E34" s="45">
        <v>85</v>
      </c>
      <c r="F34" s="17"/>
      <c r="G34" s="7">
        <v>7252</v>
      </c>
      <c r="H34" s="8" t="s">
        <v>1169</v>
      </c>
      <c r="I34" s="62"/>
      <c r="J34" s="75" t="s">
        <v>1868</v>
      </c>
      <c r="N34" s="16"/>
      <c r="O34" s="18" t="s">
        <v>327</v>
      </c>
      <c r="P34" s="18" t="s">
        <v>717</v>
      </c>
      <c r="Q34" s="21" t="s">
        <v>324</v>
      </c>
      <c r="R34" s="21" t="str">
        <f t="shared" si="0"/>
        <v>Manawatu DistrictManawatu-Wanganui Region</v>
      </c>
      <c r="V34" s="6" t="str">
        <f t="shared" si="1"/>
        <v>6004Westlake Boys High School</v>
      </c>
      <c r="W34" s="89">
        <v>6004</v>
      </c>
      <c r="X34" s="90">
        <v>28</v>
      </c>
      <c r="Y34" s="89" t="s">
        <v>267</v>
      </c>
      <c r="Z34" s="89" t="s">
        <v>257</v>
      </c>
      <c r="AA34" s="89" t="s">
        <v>228</v>
      </c>
      <c r="AC34" s="115" t="str">
        <f t="shared" si="2"/>
        <v>6009MA4355</v>
      </c>
      <c r="AD34" s="109" t="s">
        <v>2359</v>
      </c>
      <c r="AE34" s="109" t="s">
        <v>1859</v>
      </c>
      <c r="AF34" s="110" t="s">
        <v>2158</v>
      </c>
      <c r="AG34" s="110" t="s">
        <v>2159</v>
      </c>
      <c r="AH34" s="116" t="s">
        <v>2114</v>
      </c>
      <c r="AI34" s="16"/>
    </row>
    <row r="35" spans="1:35" x14ac:dyDescent="0.25">
      <c r="A35" s="46" t="s">
        <v>1962</v>
      </c>
      <c r="B35" s="43" t="s">
        <v>1963</v>
      </c>
      <c r="C35" s="43" t="s">
        <v>1930</v>
      </c>
      <c r="D35" s="44">
        <v>0.54169999999999996</v>
      </c>
      <c r="E35" s="45">
        <v>65</v>
      </c>
      <c r="F35" s="17"/>
      <c r="G35" s="7">
        <v>7256</v>
      </c>
      <c r="H35" s="8" t="s">
        <v>1170</v>
      </c>
      <c r="I35" s="62"/>
      <c r="J35" s="75" t="s">
        <v>1868</v>
      </c>
      <c r="N35" s="16"/>
      <c r="O35" s="18" t="s">
        <v>259</v>
      </c>
      <c r="P35" s="18" t="s">
        <v>748</v>
      </c>
      <c r="Q35" s="21" t="s">
        <v>228</v>
      </c>
      <c r="R35" s="21" t="str">
        <f t="shared" si="0"/>
        <v>Manukau CityAuckland Region</v>
      </c>
      <c r="V35" s="6" t="str">
        <f t="shared" si="1"/>
        <v>6004Waitakere College</v>
      </c>
      <c r="W35" s="89">
        <v>6004</v>
      </c>
      <c r="X35" s="90">
        <v>29</v>
      </c>
      <c r="Y35" s="89" t="s">
        <v>268</v>
      </c>
      <c r="Z35" s="89" t="s">
        <v>266</v>
      </c>
      <c r="AA35" s="89" t="s">
        <v>228</v>
      </c>
      <c r="AC35" s="115" t="str">
        <f t="shared" si="2"/>
        <v>6009NC1509</v>
      </c>
      <c r="AD35" s="109" t="s">
        <v>2359</v>
      </c>
      <c r="AE35" s="109" t="s">
        <v>1876</v>
      </c>
      <c r="AF35" s="110" t="s">
        <v>2160</v>
      </c>
      <c r="AG35" s="110" t="s">
        <v>2161</v>
      </c>
      <c r="AH35" s="116" t="s">
        <v>2162</v>
      </c>
      <c r="AI35" s="16"/>
    </row>
    <row r="36" spans="1:35" x14ac:dyDescent="0.25">
      <c r="A36" s="46" t="s">
        <v>1964</v>
      </c>
      <c r="B36" s="43" t="s">
        <v>1963</v>
      </c>
      <c r="C36" s="43" t="s">
        <v>1932</v>
      </c>
      <c r="D36" s="44">
        <v>0.5</v>
      </c>
      <c r="E36" s="45">
        <v>60</v>
      </c>
      <c r="F36" s="17"/>
      <c r="G36" s="7">
        <v>7265</v>
      </c>
      <c r="H36" s="8" t="s">
        <v>189</v>
      </c>
      <c r="I36" s="62"/>
      <c r="J36" s="75" t="s">
        <v>1869</v>
      </c>
      <c r="N36" s="16"/>
      <c r="O36" s="18" t="s">
        <v>317</v>
      </c>
      <c r="P36" s="18" t="s">
        <v>730</v>
      </c>
      <c r="Q36" s="21" t="s">
        <v>318</v>
      </c>
      <c r="R36" s="21" t="str">
        <f t="shared" ref="R36:R67" si="3">O36&amp;Q36</f>
        <v>Marlborough DistrictMarlborough Region</v>
      </c>
      <c r="V36" s="6" t="str">
        <f t="shared" si="1"/>
        <v>6004Northcote College</v>
      </c>
      <c r="W36" s="89">
        <v>6004</v>
      </c>
      <c r="X36" s="90">
        <v>30</v>
      </c>
      <c r="Y36" s="89" t="s">
        <v>269</v>
      </c>
      <c r="Z36" s="89" t="s">
        <v>257</v>
      </c>
      <c r="AA36" s="89" t="s">
        <v>228</v>
      </c>
      <c r="AC36" s="115" t="str">
        <f t="shared" si="2"/>
        <v>6010MN0527</v>
      </c>
      <c r="AD36" s="109" t="s">
        <v>2360</v>
      </c>
      <c r="AE36" s="109" t="s">
        <v>2163</v>
      </c>
      <c r="AF36" s="110" t="s">
        <v>2164</v>
      </c>
      <c r="AG36" s="110" t="s">
        <v>2165</v>
      </c>
      <c r="AH36" s="116" t="s">
        <v>2114</v>
      </c>
      <c r="AI36" s="16"/>
    </row>
    <row r="37" spans="1:35" x14ac:dyDescent="0.25">
      <c r="A37" s="46" t="s">
        <v>1965</v>
      </c>
      <c r="B37" s="43" t="s">
        <v>1966</v>
      </c>
      <c r="C37" s="43" t="s">
        <v>1932</v>
      </c>
      <c r="D37" s="44" t="s">
        <v>1967</v>
      </c>
      <c r="E37" s="45" t="s">
        <v>1968</v>
      </c>
      <c r="F37" s="17"/>
      <c r="G37" s="7">
        <v>7270</v>
      </c>
      <c r="H37" s="8" t="s">
        <v>1171</v>
      </c>
      <c r="I37" s="62"/>
      <c r="J37" s="75" t="s">
        <v>1870</v>
      </c>
      <c r="N37" s="16"/>
      <c r="O37" s="18" t="s">
        <v>321</v>
      </c>
      <c r="P37" s="18" t="s">
        <v>726</v>
      </c>
      <c r="Q37" s="21" t="s">
        <v>222</v>
      </c>
      <c r="R37" s="21" t="str">
        <f t="shared" si="3"/>
        <v>Masterton DistrictWellington Region</v>
      </c>
      <c r="V37" s="6" t="str">
        <f t="shared" si="1"/>
        <v>6004Rutherford College</v>
      </c>
      <c r="W37" s="89">
        <v>6004</v>
      </c>
      <c r="X37" s="90">
        <v>31</v>
      </c>
      <c r="Y37" s="89" t="s">
        <v>270</v>
      </c>
      <c r="Z37" s="89" t="s">
        <v>266</v>
      </c>
      <c r="AA37" s="89" t="s">
        <v>228</v>
      </c>
      <c r="AC37" s="115" t="str">
        <f t="shared" si="2"/>
        <v>6010MN4459</v>
      </c>
      <c r="AD37" s="109" t="s">
        <v>2360</v>
      </c>
      <c r="AE37" s="109" t="s">
        <v>1860</v>
      </c>
      <c r="AF37" s="110" t="s">
        <v>2112</v>
      </c>
      <c r="AG37" s="110" t="s">
        <v>2166</v>
      </c>
      <c r="AH37" s="116" t="s">
        <v>2114</v>
      </c>
      <c r="AI37" s="16"/>
    </row>
    <row r="38" spans="1:35" x14ac:dyDescent="0.25">
      <c r="A38" s="46" t="s">
        <v>1969</v>
      </c>
      <c r="B38" s="43" t="s">
        <v>1970</v>
      </c>
      <c r="C38" s="43" t="s">
        <v>1932</v>
      </c>
      <c r="D38" s="44">
        <v>0.75</v>
      </c>
      <c r="E38" s="45">
        <v>90</v>
      </c>
      <c r="F38" s="17"/>
      <c r="G38" s="7">
        <v>7282</v>
      </c>
      <c r="H38" s="8" t="s">
        <v>1172</v>
      </c>
      <c r="I38" s="62"/>
      <c r="J38" s="75" t="s">
        <v>1870</v>
      </c>
      <c r="N38" s="16"/>
      <c r="O38" s="18" t="s">
        <v>394</v>
      </c>
      <c r="P38" s="18" t="s">
        <v>693</v>
      </c>
      <c r="Q38" s="21" t="s">
        <v>226</v>
      </c>
      <c r="R38" s="21" t="str">
        <f t="shared" si="3"/>
        <v>Matamata-Piako DistrictWaikato Region</v>
      </c>
      <c r="V38" s="6" t="str">
        <f t="shared" si="1"/>
        <v>6004St Dominics</v>
      </c>
      <c r="W38" s="89">
        <v>6004</v>
      </c>
      <c r="X38" s="90">
        <v>32</v>
      </c>
      <c r="Y38" s="89" t="s">
        <v>271</v>
      </c>
      <c r="Z38" s="89" t="s">
        <v>266</v>
      </c>
      <c r="AA38" s="89" t="s">
        <v>228</v>
      </c>
      <c r="AC38" s="115" t="str">
        <f t="shared" si="2"/>
        <v>6010MN4495</v>
      </c>
      <c r="AD38" s="109" t="s">
        <v>2360</v>
      </c>
      <c r="AE38" s="109" t="s">
        <v>1861</v>
      </c>
      <c r="AF38" s="110" t="s">
        <v>2167</v>
      </c>
      <c r="AG38" s="110" t="s">
        <v>2168</v>
      </c>
      <c r="AH38" s="116" t="s">
        <v>2114</v>
      </c>
      <c r="AI38" s="16"/>
    </row>
    <row r="39" spans="1:35" x14ac:dyDescent="0.25">
      <c r="A39" s="46" t="s">
        <v>1971</v>
      </c>
      <c r="B39" s="43" t="s">
        <v>1972</v>
      </c>
      <c r="C39" s="43" t="s">
        <v>1932</v>
      </c>
      <c r="D39" s="44">
        <v>0.5</v>
      </c>
      <c r="E39" s="45">
        <v>60</v>
      </c>
      <c r="F39" s="17"/>
      <c r="G39" s="7">
        <v>7318</v>
      </c>
      <c r="H39" s="8" t="s">
        <v>1173</v>
      </c>
      <c r="I39" s="62"/>
      <c r="J39" s="75" t="s">
        <v>1870</v>
      </c>
      <c r="N39" s="16"/>
      <c r="O39" s="18" t="s">
        <v>223</v>
      </c>
      <c r="P39" s="18" t="s">
        <v>709</v>
      </c>
      <c r="Q39" s="21" t="s">
        <v>224</v>
      </c>
      <c r="R39" s="21" t="str">
        <f t="shared" si="3"/>
        <v>Napier CityHawke's Bay Region</v>
      </c>
      <c r="V39" s="6" t="str">
        <f t="shared" si="1"/>
        <v>6004Kelston Girls College</v>
      </c>
      <c r="W39" s="89">
        <v>6004</v>
      </c>
      <c r="X39" s="90">
        <v>33</v>
      </c>
      <c r="Y39" s="89" t="s">
        <v>272</v>
      </c>
      <c r="Z39" s="89" t="s">
        <v>266</v>
      </c>
      <c r="AA39" s="89" t="s">
        <v>228</v>
      </c>
      <c r="AC39" s="115" t="str">
        <f t="shared" si="2"/>
        <v>6010NC1013</v>
      </c>
      <c r="AD39" s="109" t="s">
        <v>2360</v>
      </c>
      <c r="AE39" s="109" t="s">
        <v>2127</v>
      </c>
      <c r="AF39" s="110" t="s">
        <v>2169</v>
      </c>
      <c r="AG39" s="110" t="s">
        <v>2170</v>
      </c>
      <c r="AH39" s="116" t="s">
        <v>2114</v>
      </c>
      <c r="AI39" s="16"/>
    </row>
    <row r="40" spans="1:35" x14ac:dyDescent="0.25">
      <c r="A40" s="46" t="s">
        <v>1973</v>
      </c>
      <c r="B40" s="43" t="s">
        <v>1974</v>
      </c>
      <c r="C40" s="43" t="s">
        <v>1930</v>
      </c>
      <c r="D40" s="44">
        <v>0.5</v>
      </c>
      <c r="E40" s="45">
        <v>60</v>
      </c>
      <c r="F40" s="17"/>
      <c r="G40" s="7">
        <v>7326</v>
      </c>
      <c r="H40" s="8" t="s">
        <v>1174</v>
      </c>
      <c r="I40" s="62"/>
      <c r="J40" s="75" t="s">
        <v>1871</v>
      </c>
      <c r="N40" s="16"/>
      <c r="O40" s="18" t="s">
        <v>364</v>
      </c>
      <c r="P40" s="18" t="s">
        <v>729</v>
      </c>
      <c r="Q40" s="21" t="s">
        <v>249</v>
      </c>
      <c r="R40" s="21" t="str">
        <f t="shared" si="3"/>
        <v>Nelson CityNelson Region</v>
      </c>
      <c r="V40" s="6" t="str">
        <f t="shared" si="1"/>
        <v>6004Green Bay High School</v>
      </c>
      <c r="W40" s="89">
        <v>6004</v>
      </c>
      <c r="X40" s="90">
        <v>34</v>
      </c>
      <c r="Y40" s="89" t="s">
        <v>273</v>
      </c>
      <c r="Z40" s="89" t="s">
        <v>266</v>
      </c>
      <c r="AA40" s="89" t="s">
        <v>228</v>
      </c>
      <c r="AC40" s="115" t="str">
        <f t="shared" si="2"/>
        <v>6010NC1036</v>
      </c>
      <c r="AD40" s="109" t="s">
        <v>2360</v>
      </c>
      <c r="AE40" s="109" t="s">
        <v>2171</v>
      </c>
      <c r="AF40" s="110" t="s">
        <v>2172</v>
      </c>
      <c r="AG40" s="110" t="s">
        <v>2173</v>
      </c>
      <c r="AH40" s="116" t="s">
        <v>2114</v>
      </c>
      <c r="AI40" s="16"/>
    </row>
    <row r="41" spans="1:35" x14ac:dyDescent="0.25">
      <c r="A41" s="46" t="s">
        <v>1975</v>
      </c>
      <c r="B41" s="43" t="s">
        <v>1976</v>
      </c>
      <c r="C41" s="43" t="s">
        <v>1930</v>
      </c>
      <c r="D41" s="44" t="s">
        <v>1977</v>
      </c>
      <c r="E41" s="45" t="s">
        <v>1978</v>
      </c>
      <c r="F41" s="17"/>
      <c r="G41" s="7">
        <v>7356</v>
      </c>
      <c r="H41" s="8" t="s">
        <v>1175</v>
      </c>
      <c r="I41" s="62"/>
      <c r="J41" s="75" t="s">
        <v>1871</v>
      </c>
      <c r="N41" s="16"/>
      <c r="O41" s="18" t="s">
        <v>297</v>
      </c>
      <c r="P41" s="18" t="s">
        <v>711</v>
      </c>
      <c r="Q41" s="21" t="s">
        <v>298</v>
      </c>
      <c r="R41" s="21" t="str">
        <f t="shared" si="3"/>
        <v>New Plymouth DistrictTaranaki Region</v>
      </c>
      <c r="V41" s="6" t="str">
        <f t="shared" si="1"/>
        <v>6004Onehunga High School</v>
      </c>
      <c r="W41" s="89">
        <v>6004</v>
      </c>
      <c r="X41" s="90">
        <v>35</v>
      </c>
      <c r="Y41" s="89" t="s">
        <v>274</v>
      </c>
      <c r="Z41" s="89" t="s">
        <v>227</v>
      </c>
      <c r="AA41" s="89" t="s">
        <v>228</v>
      </c>
      <c r="AC41" s="115" t="str">
        <f t="shared" si="2"/>
        <v>6010NC1468</v>
      </c>
      <c r="AD41" s="109" t="s">
        <v>2360</v>
      </c>
      <c r="AE41" s="109" t="s">
        <v>2151</v>
      </c>
      <c r="AF41" s="110" t="s">
        <v>2172</v>
      </c>
      <c r="AG41" s="110" t="s">
        <v>2121</v>
      </c>
      <c r="AH41" s="116" t="s">
        <v>2114</v>
      </c>
      <c r="AI41" s="16"/>
    </row>
    <row r="42" spans="1:35" x14ac:dyDescent="0.25">
      <c r="A42" s="46" t="s">
        <v>1979</v>
      </c>
      <c r="B42" s="43" t="s">
        <v>1980</v>
      </c>
      <c r="C42" s="43" t="s">
        <v>1930</v>
      </c>
      <c r="D42" s="44">
        <v>0.66669999999999996</v>
      </c>
      <c r="E42" s="45">
        <v>80</v>
      </c>
      <c r="F42" s="17"/>
      <c r="G42" s="7">
        <v>7358</v>
      </c>
      <c r="H42" s="8" t="s">
        <v>1176</v>
      </c>
      <c r="I42" s="62"/>
      <c r="J42" s="75" t="s">
        <v>1872</v>
      </c>
      <c r="N42" s="16"/>
      <c r="O42" s="18" t="s">
        <v>257</v>
      </c>
      <c r="P42" s="18" t="s">
        <v>749</v>
      </c>
      <c r="Q42" s="21" t="s">
        <v>228</v>
      </c>
      <c r="R42" s="21" t="str">
        <f t="shared" si="3"/>
        <v>North Shore CityAuckland Region</v>
      </c>
      <c r="V42" s="6" t="str">
        <f t="shared" si="1"/>
        <v>6004Kaipara College</v>
      </c>
      <c r="W42" s="89">
        <v>6004</v>
      </c>
      <c r="X42" s="90">
        <v>36</v>
      </c>
      <c r="Y42" s="89" t="s">
        <v>275</v>
      </c>
      <c r="Z42" s="89" t="s">
        <v>368</v>
      </c>
      <c r="AA42" s="89" t="s">
        <v>228</v>
      </c>
      <c r="AC42" s="115" t="str">
        <f t="shared" si="2"/>
        <v>6010NC1471</v>
      </c>
      <c r="AD42" s="109" t="s">
        <v>2360</v>
      </c>
      <c r="AE42" s="109" t="s">
        <v>1875</v>
      </c>
      <c r="AF42" s="110" t="s">
        <v>2117</v>
      </c>
      <c r="AG42" s="110" t="s">
        <v>2118</v>
      </c>
      <c r="AH42" s="116" t="s">
        <v>2114</v>
      </c>
      <c r="AI42" s="16"/>
    </row>
    <row r="43" spans="1:35" x14ac:dyDescent="0.25">
      <c r="A43" s="46" t="s">
        <v>1981</v>
      </c>
      <c r="B43" s="43" t="s">
        <v>1982</v>
      </c>
      <c r="C43" s="43" t="s">
        <v>1932</v>
      </c>
      <c r="D43" s="44">
        <v>0.70830000000000004</v>
      </c>
      <c r="E43" s="45">
        <v>85</v>
      </c>
      <c r="F43" s="17"/>
      <c r="G43" s="7">
        <v>7372</v>
      </c>
      <c r="H43" s="8" t="s">
        <v>904</v>
      </c>
      <c r="I43" s="62"/>
      <c r="J43" s="75" t="s">
        <v>1873</v>
      </c>
      <c r="N43" s="16"/>
      <c r="O43" s="18" t="s">
        <v>523</v>
      </c>
      <c r="P43" s="18" t="s">
        <v>705</v>
      </c>
      <c r="Q43" s="21" t="s">
        <v>231</v>
      </c>
      <c r="R43" s="21" t="str">
        <f t="shared" si="3"/>
        <v>Opotiki DistrictBay of Plenty Region</v>
      </c>
      <c r="V43" s="6" t="str">
        <f t="shared" si="1"/>
        <v>6004Wesley College</v>
      </c>
      <c r="W43" s="89">
        <v>6004</v>
      </c>
      <c r="X43" s="90">
        <v>37</v>
      </c>
      <c r="Y43" s="89" t="s">
        <v>276</v>
      </c>
      <c r="Z43" s="89" t="s">
        <v>277</v>
      </c>
      <c r="AA43" s="89" t="s">
        <v>228</v>
      </c>
      <c r="AC43" s="115" t="str">
        <f t="shared" si="2"/>
        <v>6010NC1533</v>
      </c>
      <c r="AD43" s="109" t="s">
        <v>2360</v>
      </c>
      <c r="AE43" s="109" t="s">
        <v>1877</v>
      </c>
      <c r="AF43" s="110" t="s">
        <v>2174</v>
      </c>
      <c r="AG43" s="110" t="s">
        <v>2175</v>
      </c>
      <c r="AH43" s="116" t="s">
        <v>2114</v>
      </c>
      <c r="AI43" s="16"/>
    </row>
    <row r="44" spans="1:35" x14ac:dyDescent="0.25">
      <c r="A44" s="46" t="s">
        <v>1983</v>
      </c>
      <c r="B44" s="43" t="s">
        <v>1984</v>
      </c>
      <c r="C44" s="43" t="s">
        <v>1930</v>
      </c>
      <c r="D44" s="44">
        <v>0.625</v>
      </c>
      <c r="E44" s="45">
        <v>75</v>
      </c>
      <c r="F44" s="17"/>
      <c r="G44" s="7">
        <v>7380</v>
      </c>
      <c r="H44" s="8" t="s">
        <v>1177</v>
      </c>
      <c r="I44" s="62"/>
      <c r="J44" s="75" t="s">
        <v>1873</v>
      </c>
      <c r="N44" s="16"/>
      <c r="O44" s="18" t="s">
        <v>395</v>
      </c>
      <c r="P44" s="18" t="s">
        <v>696</v>
      </c>
      <c r="Q44" s="21" t="s">
        <v>226</v>
      </c>
      <c r="R44" s="21" t="str">
        <f t="shared" si="3"/>
        <v>Otorohanga DistrictWaikato Region</v>
      </c>
      <c r="V44" s="6" t="str">
        <f t="shared" si="1"/>
        <v>6004Mercury Bay Area School</v>
      </c>
      <c r="W44" s="89">
        <v>6004</v>
      </c>
      <c r="X44" s="90">
        <v>38</v>
      </c>
      <c r="Y44" s="89" t="s">
        <v>278</v>
      </c>
      <c r="Z44" s="89" t="s">
        <v>279</v>
      </c>
      <c r="AA44" s="89" t="s">
        <v>226</v>
      </c>
      <c r="AC44" s="115" t="str">
        <f t="shared" si="2"/>
        <v>6010NC1534</v>
      </c>
      <c r="AD44" s="109" t="s">
        <v>2360</v>
      </c>
      <c r="AE44" s="109" t="s">
        <v>1878</v>
      </c>
      <c r="AF44" s="110" t="s">
        <v>2176</v>
      </c>
      <c r="AG44" s="110" t="s">
        <v>2177</v>
      </c>
      <c r="AH44" s="116" t="s">
        <v>2114</v>
      </c>
      <c r="AI44" s="16"/>
    </row>
    <row r="45" spans="1:35" x14ac:dyDescent="0.25">
      <c r="A45" s="46" t="s">
        <v>1985</v>
      </c>
      <c r="B45" s="43" t="s">
        <v>1986</v>
      </c>
      <c r="C45" s="43" t="s">
        <v>1932</v>
      </c>
      <c r="D45" s="44">
        <v>0.91669999999999996</v>
      </c>
      <c r="E45" s="45">
        <v>110</v>
      </c>
      <c r="F45" s="17"/>
      <c r="G45" s="7">
        <v>7381</v>
      </c>
      <c r="H45" s="8" t="s">
        <v>1178</v>
      </c>
      <c r="I45" s="62"/>
      <c r="J45" s="75" t="s">
        <v>1874</v>
      </c>
      <c r="N45" s="16"/>
      <c r="O45" s="18" t="s">
        <v>323</v>
      </c>
      <c r="P45" s="18" t="s">
        <v>718</v>
      </c>
      <c r="Q45" s="21" t="s">
        <v>324</v>
      </c>
      <c r="R45" s="21" t="str">
        <f t="shared" si="3"/>
        <v>Palmerston North CityManawatu-Wanganui Region</v>
      </c>
      <c r="V45" s="6" t="str">
        <f t="shared" si="1"/>
        <v>6004Bay of Islands College</v>
      </c>
      <c r="W45" s="89">
        <v>6004</v>
      </c>
      <c r="X45" s="90">
        <v>39</v>
      </c>
      <c r="Y45" s="89" t="s">
        <v>280</v>
      </c>
      <c r="Z45" s="89" t="s">
        <v>246</v>
      </c>
      <c r="AA45" s="89" t="s">
        <v>237</v>
      </c>
      <c r="AC45" s="115" t="str">
        <f t="shared" si="2"/>
        <v>6011NC1013</v>
      </c>
      <c r="AD45" s="109" t="s">
        <v>2361</v>
      </c>
      <c r="AE45" s="109" t="s">
        <v>2127</v>
      </c>
      <c r="AF45" s="110" t="s">
        <v>2178</v>
      </c>
      <c r="AG45" s="110" t="s">
        <v>2179</v>
      </c>
      <c r="AH45" s="116" t="s">
        <v>2114</v>
      </c>
      <c r="AI45" s="16"/>
    </row>
    <row r="46" spans="1:35" x14ac:dyDescent="0.25">
      <c r="A46" s="46" t="s">
        <v>1987</v>
      </c>
      <c r="B46" s="43" t="s">
        <v>1988</v>
      </c>
      <c r="C46" s="43" t="s">
        <v>1932</v>
      </c>
      <c r="D46" s="44" t="s">
        <v>1989</v>
      </c>
      <c r="E46" s="45" t="s">
        <v>1990</v>
      </c>
      <c r="F46" s="17"/>
      <c r="G46" s="7">
        <v>7391</v>
      </c>
      <c r="H46" s="8" t="s">
        <v>1179</v>
      </c>
      <c r="I46" s="62"/>
      <c r="J46" s="75" t="s">
        <v>1875</v>
      </c>
      <c r="N46" s="16"/>
      <c r="O46" s="18" t="s">
        <v>292</v>
      </c>
      <c r="P46" s="18" t="s">
        <v>750</v>
      </c>
      <c r="Q46" s="21" t="s">
        <v>228</v>
      </c>
      <c r="R46" s="21" t="str">
        <f t="shared" si="3"/>
        <v>Papakura DistrictAuckland Region</v>
      </c>
      <c r="V46" s="6" t="str">
        <f t="shared" si="1"/>
        <v>6004Tereora College</v>
      </c>
      <c r="W46" s="89">
        <v>6004</v>
      </c>
      <c r="X46" s="90">
        <v>40</v>
      </c>
      <c r="Y46" s="89" t="s">
        <v>1355</v>
      </c>
      <c r="Z46" s="89" t="s">
        <v>1350</v>
      </c>
      <c r="AA46" s="89" t="s">
        <v>1350</v>
      </c>
      <c r="AC46" s="115" t="str">
        <f t="shared" si="2"/>
        <v>6011NC1014</v>
      </c>
      <c r="AD46" s="109" t="s">
        <v>2361</v>
      </c>
      <c r="AE46" s="109" t="s">
        <v>1867</v>
      </c>
      <c r="AF46" s="110" t="s">
        <v>2180</v>
      </c>
      <c r="AG46" s="110" t="s">
        <v>2181</v>
      </c>
      <c r="AH46" s="116" t="s">
        <v>2114</v>
      </c>
      <c r="AI46" s="16"/>
    </row>
    <row r="47" spans="1:35" x14ac:dyDescent="0.25">
      <c r="A47" s="46" t="s">
        <v>1991</v>
      </c>
      <c r="B47" s="43" t="s">
        <v>1992</v>
      </c>
      <c r="C47" s="43" t="s">
        <v>1930</v>
      </c>
      <c r="D47" s="44" t="s">
        <v>1993</v>
      </c>
      <c r="E47" s="45" t="s">
        <v>1994</v>
      </c>
      <c r="F47" s="17"/>
      <c r="G47" s="7">
        <v>7402</v>
      </c>
      <c r="H47" s="8" t="s">
        <v>190</v>
      </c>
      <c r="I47" s="62"/>
      <c r="J47" s="75" t="s">
        <v>1875</v>
      </c>
      <c r="N47" s="16"/>
      <c r="O47" s="18" t="s">
        <v>221</v>
      </c>
      <c r="P47" s="18" t="s">
        <v>722</v>
      </c>
      <c r="Q47" s="21" t="s">
        <v>222</v>
      </c>
      <c r="R47" s="21" t="str">
        <f t="shared" si="3"/>
        <v>Porirua CityWellington Region</v>
      </c>
      <c r="V47" s="6" t="str">
        <f t="shared" si="1"/>
        <v>6004One Tree Hill College</v>
      </c>
      <c r="W47" s="89">
        <v>6004</v>
      </c>
      <c r="X47" s="90">
        <v>41</v>
      </c>
      <c r="Y47" s="89" t="s">
        <v>281</v>
      </c>
      <c r="Z47" s="89" t="s">
        <v>227</v>
      </c>
      <c r="AA47" s="89" t="s">
        <v>228</v>
      </c>
      <c r="AC47" s="115" t="str">
        <f t="shared" si="2"/>
        <v>6011NC1471</v>
      </c>
      <c r="AD47" s="109" t="s">
        <v>2361</v>
      </c>
      <c r="AE47" s="109" t="s">
        <v>1875</v>
      </c>
      <c r="AF47" s="110" t="s">
        <v>2182</v>
      </c>
      <c r="AG47" s="110" t="s">
        <v>2183</v>
      </c>
      <c r="AH47" s="116" t="s">
        <v>2114</v>
      </c>
      <c r="AI47" s="16"/>
    </row>
    <row r="48" spans="1:35" x14ac:dyDescent="0.25">
      <c r="A48" s="46" t="s">
        <v>1995</v>
      </c>
      <c r="B48" s="43" t="s">
        <v>1996</v>
      </c>
      <c r="C48" s="43" t="s">
        <v>1932</v>
      </c>
      <c r="D48" s="44">
        <v>0.58330000000000004</v>
      </c>
      <c r="E48" s="45">
        <v>70</v>
      </c>
      <c r="F48" s="17"/>
      <c r="G48" s="7">
        <v>7413</v>
      </c>
      <c r="H48" s="8" t="s">
        <v>1180</v>
      </c>
      <c r="I48" s="62"/>
      <c r="J48" s="75" t="s">
        <v>1875</v>
      </c>
      <c r="N48" s="16"/>
      <c r="O48" s="18" t="s">
        <v>399</v>
      </c>
      <c r="P48" s="18" t="s">
        <v>741</v>
      </c>
      <c r="Q48" s="21" t="s">
        <v>217</v>
      </c>
      <c r="R48" s="21" t="str">
        <f t="shared" si="3"/>
        <v>Queenstown-Lakes DistrictOtago Region</v>
      </c>
      <c r="V48" s="6" t="str">
        <f t="shared" si="1"/>
        <v>6004RSA , ANZAC Board Room</v>
      </c>
      <c r="W48" s="89">
        <v>6004</v>
      </c>
      <c r="X48" s="90">
        <v>42</v>
      </c>
      <c r="Y48" s="89" t="s">
        <v>282</v>
      </c>
      <c r="Z48" s="89" t="s">
        <v>247</v>
      </c>
      <c r="AA48" s="89" t="s">
        <v>222</v>
      </c>
      <c r="AC48" s="115" t="str">
        <f t="shared" si="2"/>
        <v>6011NE4340</v>
      </c>
      <c r="AD48" s="109" t="s">
        <v>2361</v>
      </c>
      <c r="AE48" s="109" t="s">
        <v>2184</v>
      </c>
      <c r="AF48" s="110" t="s">
        <v>2118</v>
      </c>
      <c r="AG48" s="110" t="s">
        <v>2185</v>
      </c>
      <c r="AH48" s="116" t="s">
        <v>2186</v>
      </c>
      <c r="AI48" s="16"/>
    </row>
    <row r="49" spans="1:35" x14ac:dyDescent="0.25">
      <c r="A49" s="46" t="s">
        <v>1997</v>
      </c>
      <c r="B49" s="43" t="s">
        <v>1998</v>
      </c>
      <c r="C49" s="43" t="s">
        <v>1930</v>
      </c>
      <c r="D49" s="44">
        <v>0.41670000000000001</v>
      </c>
      <c r="E49" s="45">
        <v>50</v>
      </c>
      <c r="F49" s="17"/>
      <c r="G49" s="7">
        <v>7421</v>
      </c>
      <c r="H49" s="8" t="s">
        <v>790</v>
      </c>
      <c r="I49" s="62"/>
      <c r="J49" s="75" t="s">
        <v>1875</v>
      </c>
      <c r="N49" s="16"/>
      <c r="O49" s="18" t="s">
        <v>488</v>
      </c>
      <c r="P49" s="18" t="s">
        <v>716</v>
      </c>
      <c r="Q49" s="21" t="s">
        <v>324</v>
      </c>
      <c r="R49" s="21" t="str">
        <f t="shared" si="3"/>
        <v>Rangitikei DistrictManawatu-Wanganui Region</v>
      </c>
      <c r="V49" s="6" t="str">
        <f t="shared" si="1"/>
        <v>6004Community Waikato</v>
      </c>
      <c r="W49" s="89">
        <v>6004</v>
      </c>
      <c r="X49" s="90">
        <v>43</v>
      </c>
      <c r="Y49" s="89" t="s">
        <v>283</v>
      </c>
      <c r="Z49" s="89" t="s">
        <v>225</v>
      </c>
      <c r="AA49" s="89" t="s">
        <v>226</v>
      </c>
      <c r="AC49" s="115" t="str">
        <f t="shared" si="2"/>
        <v>6011NE4553</v>
      </c>
      <c r="AD49" s="109" t="s">
        <v>2361</v>
      </c>
      <c r="AE49" s="109" t="s">
        <v>1882</v>
      </c>
      <c r="AF49" s="110" t="s">
        <v>2187</v>
      </c>
      <c r="AG49" s="110" t="s">
        <v>2188</v>
      </c>
      <c r="AH49" s="116" t="s">
        <v>2189</v>
      </c>
      <c r="AI49" s="16"/>
    </row>
    <row r="50" spans="1:35" x14ac:dyDescent="0.25">
      <c r="A50" s="46" t="s">
        <v>1999</v>
      </c>
      <c r="B50" s="43" t="s">
        <v>1998</v>
      </c>
      <c r="C50" s="43" t="s">
        <v>1932</v>
      </c>
      <c r="D50" s="44">
        <v>0.70830000000000004</v>
      </c>
      <c r="E50" s="45">
        <v>85</v>
      </c>
      <c r="F50" s="17"/>
      <c r="G50" s="7">
        <v>7425</v>
      </c>
      <c r="H50" s="8" t="s">
        <v>791</v>
      </c>
      <c r="I50" s="62"/>
      <c r="J50" s="75" t="s">
        <v>1875</v>
      </c>
      <c r="N50" s="16"/>
      <c r="O50" s="18" t="s">
        <v>488</v>
      </c>
      <c r="P50" s="18" t="s">
        <v>716</v>
      </c>
      <c r="Q50" s="21" t="s">
        <v>224</v>
      </c>
      <c r="R50" s="21" t="str">
        <f t="shared" si="3"/>
        <v>Rangitikei DistrictHawke's Bay Region</v>
      </c>
      <c r="V50" s="6" t="str">
        <f t="shared" si="1"/>
        <v>6004Dunedin Community House</v>
      </c>
      <c r="W50" s="89">
        <v>6004</v>
      </c>
      <c r="X50" s="90">
        <v>44</v>
      </c>
      <c r="Y50" s="89" t="s">
        <v>284</v>
      </c>
      <c r="Z50" s="89" t="s">
        <v>219</v>
      </c>
      <c r="AA50" s="89" t="s">
        <v>217</v>
      </c>
      <c r="AC50" s="115" t="str">
        <f t="shared" si="2"/>
        <v>6011NE4864</v>
      </c>
      <c r="AD50" s="109" t="s">
        <v>2361</v>
      </c>
      <c r="AE50" s="109" t="s">
        <v>2190</v>
      </c>
      <c r="AF50" s="110" t="s">
        <v>2191</v>
      </c>
      <c r="AG50" s="110" t="s">
        <v>2192</v>
      </c>
      <c r="AH50" s="116" t="s">
        <v>2193</v>
      </c>
      <c r="AI50" s="16"/>
    </row>
    <row r="51" spans="1:35" x14ac:dyDescent="0.25">
      <c r="A51" s="46" t="s">
        <v>2000</v>
      </c>
      <c r="B51" s="43" t="s">
        <v>2001</v>
      </c>
      <c r="C51" s="43" t="s">
        <v>1930</v>
      </c>
      <c r="D51" s="44">
        <v>0.33329999999999999</v>
      </c>
      <c r="E51" s="45">
        <v>40</v>
      </c>
      <c r="F51" s="17"/>
      <c r="G51" s="7">
        <v>7428</v>
      </c>
      <c r="H51" s="8" t="s">
        <v>1181</v>
      </c>
      <c r="I51" s="62"/>
      <c r="J51" s="75" t="s">
        <v>1875</v>
      </c>
      <c r="N51" s="16"/>
      <c r="O51" s="18" t="s">
        <v>368</v>
      </c>
      <c r="P51" s="18" t="s">
        <v>751</v>
      </c>
      <c r="Q51" s="21" t="s">
        <v>228</v>
      </c>
      <c r="R51" s="21" t="str">
        <f t="shared" si="3"/>
        <v>Rodney DistrictAuckland Region</v>
      </c>
      <c r="V51" s="6" t="str">
        <f t="shared" si="1"/>
        <v>6004Northern Campus</v>
      </c>
      <c r="W51" s="89">
        <v>6004</v>
      </c>
      <c r="X51" s="90">
        <v>45</v>
      </c>
      <c r="Y51" s="89" t="s">
        <v>285</v>
      </c>
      <c r="Z51" s="89" t="s">
        <v>257</v>
      </c>
      <c r="AA51" s="89" t="s">
        <v>228</v>
      </c>
      <c r="AC51" s="115" t="str">
        <f t="shared" si="2"/>
        <v>6012NC0986</v>
      </c>
      <c r="AD51" s="109" t="s">
        <v>2362</v>
      </c>
      <c r="AE51" s="109" t="s">
        <v>1866</v>
      </c>
      <c r="AF51" s="110" t="s">
        <v>2115</v>
      </c>
      <c r="AG51" s="110" t="s">
        <v>2138</v>
      </c>
      <c r="AH51" s="116" t="s">
        <v>2114</v>
      </c>
      <c r="AI51" s="16"/>
    </row>
    <row r="52" spans="1:35" x14ac:dyDescent="0.25">
      <c r="A52" s="46" t="s">
        <v>2002</v>
      </c>
      <c r="B52" s="43" t="s">
        <v>2003</v>
      </c>
      <c r="C52" s="43" t="s">
        <v>1930</v>
      </c>
      <c r="D52" s="44">
        <v>0.375</v>
      </c>
      <c r="E52" s="45">
        <v>45</v>
      </c>
      <c r="F52" s="17"/>
      <c r="G52" s="7">
        <v>7455</v>
      </c>
      <c r="H52" s="8" t="s">
        <v>1182</v>
      </c>
      <c r="I52" s="62"/>
      <c r="J52" s="75" t="s">
        <v>1875</v>
      </c>
      <c r="N52" s="16"/>
      <c r="O52" s="18" t="s">
        <v>232</v>
      </c>
      <c r="P52" s="18" t="s">
        <v>702</v>
      </c>
      <c r="Q52" s="21" t="s">
        <v>231</v>
      </c>
      <c r="R52" s="21" t="str">
        <f t="shared" si="3"/>
        <v>Rotorua DistrictBay of Plenty Region</v>
      </c>
      <c r="V52" s="6" t="str">
        <f t="shared" si="1"/>
        <v>6004Pacific Theological College</v>
      </c>
      <c r="W52" s="89">
        <v>6004</v>
      </c>
      <c r="X52" s="90">
        <v>46</v>
      </c>
      <c r="Y52" s="89" t="s">
        <v>1356</v>
      </c>
      <c r="Z52" s="89" t="s">
        <v>1350</v>
      </c>
      <c r="AA52" s="89" t="s">
        <v>1350</v>
      </c>
      <c r="AC52" s="115" t="str">
        <f t="shared" si="2"/>
        <v>6012NC1468</v>
      </c>
      <c r="AD52" s="109" t="s">
        <v>2362</v>
      </c>
      <c r="AE52" s="109" t="s">
        <v>2151</v>
      </c>
      <c r="AF52" s="110" t="s">
        <v>2154</v>
      </c>
      <c r="AG52" s="110" t="s">
        <v>2194</v>
      </c>
      <c r="AH52" s="116" t="s">
        <v>2114</v>
      </c>
      <c r="AI52" s="16"/>
    </row>
    <row r="53" spans="1:35" x14ac:dyDescent="0.25">
      <c r="A53" s="46" t="s">
        <v>2004</v>
      </c>
      <c r="B53" s="43" t="s">
        <v>2005</v>
      </c>
      <c r="C53" s="43" t="s">
        <v>1930</v>
      </c>
      <c r="D53" s="44">
        <v>0.91669999999999996</v>
      </c>
      <c r="E53" s="45">
        <v>110</v>
      </c>
      <c r="F53" s="17"/>
      <c r="G53" s="7">
        <v>7466</v>
      </c>
      <c r="H53" s="8" t="s">
        <v>1183</v>
      </c>
      <c r="I53" s="62"/>
      <c r="J53" s="75" t="s">
        <v>1875</v>
      </c>
      <c r="N53" s="16"/>
      <c r="O53" s="18" t="s">
        <v>232</v>
      </c>
      <c r="P53" s="18" t="s">
        <v>702</v>
      </c>
      <c r="Q53" s="21" t="s">
        <v>226</v>
      </c>
      <c r="R53" s="21" t="str">
        <f t="shared" si="3"/>
        <v>Rotorua DistrictWaikato Region</v>
      </c>
      <c r="V53" s="6" t="str">
        <f t="shared" si="1"/>
        <v>6004Long Bay College</v>
      </c>
      <c r="W53" s="89">
        <v>6004</v>
      </c>
      <c r="X53" s="90">
        <v>47</v>
      </c>
      <c r="Y53" s="89" t="s">
        <v>286</v>
      </c>
      <c r="Z53" s="89" t="s">
        <v>257</v>
      </c>
      <c r="AA53" s="89" t="s">
        <v>228</v>
      </c>
      <c r="AC53" s="115" t="str">
        <f t="shared" si="2"/>
        <v>6012NC1471</v>
      </c>
      <c r="AD53" s="109" t="s">
        <v>2362</v>
      </c>
      <c r="AE53" s="109" t="s">
        <v>1875</v>
      </c>
      <c r="AF53" s="110" t="s">
        <v>2115</v>
      </c>
      <c r="AG53" s="110" t="s">
        <v>2138</v>
      </c>
      <c r="AH53" s="116" t="s">
        <v>2114</v>
      </c>
      <c r="AI53" s="16"/>
    </row>
    <row r="54" spans="1:35" x14ac:dyDescent="0.25">
      <c r="A54" s="46" t="s">
        <v>2006</v>
      </c>
      <c r="B54" s="43" t="s">
        <v>2005</v>
      </c>
      <c r="C54" s="43" t="s">
        <v>1932</v>
      </c>
      <c r="D54" s="44">
        <v>1.0832999999999999</v>
      </c>
      <c r="E54" s="45">
        <v>130</v>
      </c>
      <c r="F54" s="17"/>
      <c r="G54" s="7">
        <v>7476</v>
      </c>
      <c r="H54" s="8" t="s">
        <v>1184</v>
      </c>
      <c r="I54" s="62"/>
      <c r="J54" s="75" t="s">
        <v>1876</v>
      </c>
      <c r="N54" s="16"/>
      <c r="O54" s="18" t="s">
        <v>328</v>
      </c>
      <c r="P54" s="18" t="s">
        <v>714</v>
      </c>
      <c r="Q54" s="21" t="s">
        <v>324</v>
      </c>
      <c r="R54" s="21" t="str">
        <f t="shared" si="3"/>
        <v>Ruapehu DistrictManawatu-Wanganui Region</v>
      </c>
      <c r="V54" s="6" t="str">
        <f t="shared" si="1"/>
        <v>6004NZSE</v>
      </c>
      <c r="W54" s="89">
        <v>6004</v>
      </c>
      <c r="X54" s="90">
        <v>48</v>
      </c>
      <c r="Y54" s="89" t="s">
        <v>287</v>
      </c>
      <c r="Z54" s="89" t="s">
        <v>266</v>
      </c>
      <c r="AA54" s="89" t="s">
        <v>228</v>
      </c>
      <c r="AC54" s="115" t="str">
        <f t="shared" si="2"/>
        <v>6012NC1509</v>
      </c>
      <c r="AD54" s="109" t="s">
        <v>2362</v>
      </c>
      <c r="AE54" s="109" t="s">
        <v>1876</v>
      </c>
      <c r="AF54" s="110" t="s">
        <v>2115</v>
      </c>
      <c r="AG54" s="110" t="s">
        <v>2195</v>
      </c>
      <c r="AH54" s="116" t="s">
        <v>2114</v>
      </c>
      <c r="AI54" s="16"/>
    </row>
    <row r="55" spans="1:35" x14ac:dyDescent="0.25">
      <c r="A55" s="46" t="s">
        <v>2007</v>
      </c>
      <c r="B55" s="43" t="s">
        <v>2008</v>
      </c>
      <c r="C55" s="43" t="s">
        <v>1930</v>
      </c>
      <c r="D55" s="44" t="s">
        <v>2009</v>
      </c>
      <c r="E55" s="45" t="s">
        <v>2010</v>
      </c>
      <c r="F55" s="17"/>
      <c r="G55" s="7">
        <v>7502</v>
      </c>
      <c r="H55" s="8" t="s">
        <v>1185</v>
      </c>
      <c r="I55" s="62"/>
      <c r="J55" s="75" t="s">
        <v>1876</v>
      </c>
      <c r="N55" s="16"/>
      <c r="O55" s="18" t="s">
        <v>427</v>
      </c>
      <c r="P55" s="18" t="s">
        <v>736</v>
      </c>
      <c r="Q55" s="21" t="s">
        <v>214</v>
      </c>
      <c r="R55" s="21" t="str">
        <f t="shared" si="3"/>
        <v>Selwyn DistrictCanterbury Region</v>
      </c>
      <c r="V55" s="6" t="str">
        <f t="shared" si="1"/>
        <v>6004SUTI Mangere</v>
      </c>
      <c r="W55" s="89">
        <v>6004</v>
      </c>
      <c r="X55" s="90">
        <v>49</v>
      </c>
      <c r="Y55" s="89" t="s">
        <v>288</v>
      </c>
      <c r="Z55" s="89" t="s">
        <v>259</v>
      </c>
      <c r="AA55" s="89" t="s">
        <v>228</v>
      </c>
      <c r="AC55" s="115" t="str">
        <f t="shared" si="2"/>
        <v>6012NT4641</v>
      </c>
      <c r="AD55" s="109" t="s">
        <v>2362</v>
      </c>
      <c r="AE55" s="109" t="s">
        <v>1883</v>
      </c>
      <c r="AF55" s="110" t="s">
        <v>2194</v>
      </c>
      <c r="AG55" s="110" t="s">
        <v>2141</v>
      </c>
      <c r="AH55" s="116" t="s">
        <v>2140</v>
      </c>
      <c r="AI55" s="16"/>
    </row>
    <row r="56" spans="1:35" x14ac:dyDescent="0.25">
      <c r="A56" s="46" t="s">
        <v>2011</v>
      </c>
      <c r="B56" s="43" t="s">
        <v>2012</v>
      </c>
      <c r="C56" s="43" t="s">
        <v>1932</v>
      </c>
      <c r="D56" s="44">
        <v>0.58330000000000004</v>
      </c>
      <c r="E56" s="45">
        <v>70</v>
      </c>
      <c r="F56" s="17"/>
      <c r="G56" s="7">
        <v>7526</v>
      </c>
      <c r="H56" s="8" t="s">
        <v>1186</v>
      </c>
      <c r="I56" s="62"/>
      <c r="J56" s="75" t="s">
        <v>1876</v>
      </c>
      <c r="N56" s="16"/>
      <c r="O56" s="18" t="s">
        <v>383</v>
      </c>
      <c r="P56" s="18" t="s">
        <v>713</v>
      </c>
      <c r="Q56" s="21" t="s">
        <v>298</v>
      </c>
      <c r="R56" s="21" t="str">
        <f t="shared" si="3"/>
        <v>South Taranaki DistrictTaranaki Region</v>
      </c>
      <c r="V56" s="6" t="str">
        <f t="shared" si="1"/>
        <v>6004SUTI -KELSTON</v>
      </c>
      <c r="W56" s="89">
        <v>6004</v>
      </c>
      <c r="X56" s="90">
        <v>50</v>
      </c>
      <c r="Y56" s="89" t="s">
        <v>289</v>
      </c>
      <c r="Z56" s="89" t="s">
        <v>266</v>
      </c>
      <c r="AA56" s="89" t="s">
        <v>228</v>
      </c>
      <c r="AC56" s="115" t="str">
        <f t="shared" si="2"/>
        <v>6012NT4642</v>
      </c>
      <c r="AD56" s="109" t="s">
        <v>2362</v>
      </c>
      <c r="AE56" s="109" t="s">
        <v>2196</v>
      </c>
      <c r="AF56" s="110" t="s">
        <v>2140</v>
      </c>
      <c r="AG56" s="110" t="s">
        <v>2147</v>
      </c>
      <c r="AH56" s="116" t="s">
        <v>2194</v>
      </c>
      <c r="AI56" s="16"/>
    </row>
    <row r="57" spans="1:35" x14ac:dyDescent="0.25">
      <c r="A57" s="46" t="s">
        <v>2013</v>
      </c>
      <c r="B57" s="43" t="s">
        <v>2014</v>
      </c>
      <c r="C57" s="43" t="s">
        <v>1932</v>
      </c>
      <c r="D57" s="44">
        <v>0.375</v>
      </c>
      <c r="E57" s="45">
        <v>45</v>
      </c>
      <c r="F57" s="17"/>
      <c r="G57" s="7">
        <v>7540</v>
      </c>
      <c r="H57" s="8" t="s">
        <v>1187</v>
      </c>
      <c r="I57" s="62"/>
      <c r="J57" s="75" t="s">
        <v>1876</v>
      </c>
      <c r="N57" s="16"/>
      <c r="O57" s="18" t="s">
        <v>513</v>
      </c>
      <c r="P57" s="18" t="s">
        <v>697</v>
      </c>
      <c r="Q57" s="21" t="s">
        <v>226</v>
      </c>
      <c r="R57" s="21" t="str">
        <f t="shared" si="3"/>
        <v>South Waikato DistrictWaikato Region</v>
      </c>
      <c r="V57" s="6" t="str">
        <f t="shared" si="1"/>
        <v>6004PAKURANGA COLLEGE</v>
      </c>
      <c r="W57" s="89">
        <v>6004</v>
      </c>
      <c r="X57" s="90">
        <v>51</v>
      </c>
      <c r="Y57" s="89" t="s">
        <v>290</v>
      </c>
      <c r="Z57" s="89" t="s">
        <v>259</v>
      </c>
      <c r="AA57" s="89" t="s">
        <v>228</v>
      </c>
      <c r="AC57" s="115" t="str">
        <f t="shared" si="2"/>
        <v>6012NT4974</v>
      </c>
      <c r="AD57" s="109" t="s">
        <v>2362</v>
      </c>
      <c r="AE57" s="109" t="s">
        <v>1884</v>
      </c>
      <c r="AF57" s="110" t="s">
        <v>2150</v>
      </c>
      <c r="AG57" s="110" t="s">
        <v>2138</v>
      </c>
      <c r="AH57" s="116" t="s">
        <v>2140</v>
      </c>
      <c r="AI57" s="16"/>
    </row>
    <row r="58" spans="1:35" x14ac:dyDescent="0.25">
      <c r="A58" s="46" t="s">
        <v>2015</v>
      </c>
      <c r="B58" s="43" t="s">
        <v>2016</v>
      </c>
      <c r="C58" s="43" t="s">
        <v>1932</v>
      </c>
      <c r="D58" s="44">
        <v>0.83330000000000004</v>
      </c>
      <c r="E58" s="45">
        <v>100</v>
      </c>
      <c r="F58" s="17"/>
      <c r="G58" s="7">
        <v>7542</v>
      </c>
      <c r="H58" s="8" t="s">
        <v>1188</v>
      </c>
      <c r="I58" s="62"/>
      <c r="J58" s="75" t="s">
        <v>1876</v>
      </c>
      <c r="N58" s="16"/>
      <c r="O58" s="18" t="s">
        <v>785</v>
      </c>
      <c r="P58" s="18"/>
      <c r="Q58" s="21" t="s">
        <v>222</v>
      </c>
      <c r="R58" s="21" t="str">
        <f t="shared" si="3"/>
        <v>South Wairarapa DistrictWellington Region</v>
      </c>
      <c r="V58" s="6" t="str">
        <f t="shared" si="1"/>
        <v>6004SUTI PAPA</v>
      </c>
      <c r="W58" s="89">
        <v>6004</v>
      </c>
      <c r="X58" s="90">
        <v>52</v>
      </c>
      <c r="Y58" s="89" t="s">
        <v>291</v>
      </c>
      <c r="Z58" s="89" t="s">
        <v>292</v>
      </c>
      <c r="AA58" s="89" t="s">
        <v>228</v>
      </c>
      <c r="AC58" s="115" t="str">
        <f t="shared" si="2"/>
        <v>6013NC1014</v>
      </c>
      <c r="AD58" s="109" t="s">
        <v>2363</v>
      </c>
      <c r="AE58" s="109" t="s">
        <v>1867</v>
      </c>
      <c r="AF58" s="110" t="s">
        <v>2197</v>
      </c>
      <c r="AG58" s="110" t="s">
        <v>2198</v>
      </c>
      <c r="AH58" s="116" t="s">
        <v>2198</v>
      </c>
      <c r="AI58" s="16"/>
    </row>
    <row r="59" spans="1:35" x14ac:dyDescent="0.25">
      <c r="A59" s="46" t="s">
        <v>2017</v>
      </c>
      <c r="B59" s="43" t="s">
        <v>2018</v>
      </c>
      <c r="C59" s="43" t="s">
        <v>1930</v>
      </c>
      <c r="D59" s="44">
        <v>0.58330000000000004</v>
      </c>
      <c r="E59" s="45">
        <v>70</v>
      </c>
      <c r="F59" s="17"/>
      <c r="G59" s="7">
        <v>7548</v>
      </c>
      <c r="H59" s="8" t="s">
        <v>1189</v>
      </c>
      <c r="I59" s="62"/>
      <c r="J59" s="75" t="s">
        <v>1877</v>
      </c>
      <c r="N59" s="16"/>
      <c r="O59" s="18" t="s">
        <v>581</v>
      </c>
      <c r="P59" s="18"/>
      <c r="Q59" s="21" t="s">
        <v>377</v>
      </c>
      <c r="R59" s="21" t="str">
        <f t="shared" si="3"/>
        <v>Southland DistrictSouthland Region</v>
      </c>
      <c r="V59" s="6" t="str">
        <f t="shared" si="1"/>
        <v>6004Vanuatu</v>
      </c>
      <c r="W59" s="89">
        <v>6004</v>
      </c>
      <c r="X59" s="90">
        <v>53</v>
      </c>
      <c r="Y59" s="89" t="s">
        <v>1357</v>
      </c>
      <c r="Z59" s="89" t="s">
        <v>1350</v>
      </c>
      <c r="AA59" s="89" t="s">
        <v>1350</v>
      </c>
      <c r="AC59" s="115" t="str">
        <f t="shared" si="2"/>
        <v>6013NC1015</v>
      </c>
      <c r="AD59" s="109" t="s">
        <v>2363</v>
      </c>
      <c r="AE59" s="109" t="s">
        <v>1868</v>
      </c>
      <c r="AF59" s="110" t="s">
        <v>2199</v>
      </c>
      <c r="AG59" s="110" t="s">
        <v>2200</v>
      </c>
      <c r="AH59" s="116" t="s">
        <v>2201</v>
      </c>
      <c r="AI59" s="16"/>
    </row>
    <row r="60" spans="1:35" x14ac:dyDescent="0.25">
      <c r="A60" s="46" t="s">
        <v>2019</v>
      </c>
      <c r="B60" s="43" t="s">
        <v>2020</v>
      </c>
      <c r="C60" s="43" t="s">
        <v>1932</v>
      </c>
      <c r="D60" s="44">
        <v>0.33329999999999999</v>
      </c>
      <c r="E60" s="45">
        <v>40</v>
      </c>
      <c r="F60" s="17"/>
      <c r="G60" s="7">
        <v>7577</v>
      </c>
      <c r="H60" s="8" t="s">
        <v>191</v>
      </c>
      <c r="I60" s="62"/>
      <c r="J60" s="75" t="s">
        <v>1877</v>
      </c>
      <c r="N60" s="16"/>
      <c r="O60" s="18" t="s">
        <v>385</v>
      </c>
      <c r="P60" s="18" t="s">
        <v>712</v>
      </c>
      <c r="Q60" s="21" t="s">
        <v>298</v>
      </c>
      <c r="R60" s="21" t="str">
        <f t="shared" si="3"/>
        <v>Stratford DistrictTaranaki Region</v>
      </c>
      <c r="V60" s="6" t="str">
        <f t="shared" si="1"/>
        <v>6004Massey High School</v>
      </c>
      <c r="W60" s="89">
        <v>6004</v>
      </c>
      <c r="X60" s="90">
        <v>54</v>
      </c>
      <c r="Y60" s="89" t="s">
        <v>293</v>
      </c>
      <c r="Z60" s="89" t="s">
        <v>266</v>
      </c>
      <c r="AA60" s="89" t="s">
        <v>228</v>
      </c>
      <c r="AC60" s="115" t="str">
        <f t="shared" si="2"/>
        <v>6013NC1471</v>
      </c>
      <c r="AD60" s="109" t="s">
        <v>2363</v>
      </c>
      <c r="AE60" s="109" t="s">
        <v>1875</v>
      </c>
      <c r="AF60" s="110" t="s">
        <v>2202</v>
      </c>
      <c r="AG60" s="110" t="s">
        <v>2203</v>
      </c>
      <c r="AH60" s="116" t="s">
        <v>2204</v>
      </c>
      <c r="AI60" s="16"/>
    </row>
    <row r="61" spans="1:35" x14ac:dyDescent="0.25">
      <c r="A61" s="46" t="s">
        <v>2021</v>
      </c>
      <c r="B61" s="43" t="s">
        <v>2022</v>
      </c>
      <c r="C61" s="43" t="s">
        <v>1932</v>
      </c>
      <c r="D61" s="44">
        <v>0.75</v>
      </c>
      <c r="E61" s="45">
        <v>90</v>
      </c>
      <c r="F61" s="17"/>
      <c r="G61" s="7">
        <v>7586</v>
      </c>
      <c r="H61" s="8" t="s">
        <v>1190</v>
      </c>
      <c r="I61" s="62"/>
      <c r="J61" s="75" t="s">
        <v>1878</v>
      </c>
      <c r="N61" s="16"/>
      <c r="O61" s="18" t="s">
        <v>385</v>
      </c>
      <c r="P61" s="18" t="s">
        <v>712</v>
      </c>
      <c r="Q61" s="21" t="s">
        <v>324</v>
      </c>
      <c r="R61" s="21" t="str">
        <f t="shared" si="3"/>
        <v>Stratford DistrictManawatu-Wanganui Region</v>
      </c>
      <c r="V61" s="6" t="str">
        <f t="shared" si="1"/>
        <v>6004TWoA Mangere Campus</v>
      </c>
      <c r="W61" s="89">
        <v>6004</v>
      </c>
      <c r="X61" s="90">
        <v>55</v>
      </c>
      <c r="Y61" s="89" t="s">
        <v>294</v>
      </c>
      <c r="Z61" s="89" t="s">
        <v>259</v>
      </c>
      <c r="AA61" s="89" t="s">
        <v>228</v>
      </c>
      <c r="AC61" s="115" t="str">
        <f t="shared" si="2"/>
        <v>6013NC1534</v>
      </c>
      <c r="AD61" s="109" t="s">
        <v>2363</v>
      </c>
      <c r="AE61" s="109" t="s">
        <v>1878</v>
      </c>
      <c r="AF61" s="110" t="s">
        <v>2205</v>
      </c>
      <c r="AG61" s="110" t="s">
        <v>2206</v>
      </c>
      <c r="AH61" s="116" t="s">
        <v>2207</v>
      </c>
      <c r="AI61" s="16"/>
    </row>
    <row r="62" spans="1:35" x14ac:dyDescent="0.25">
      <c r="A62" s="46" t="s">
        <v>2023</v>
      </c>
      <c r="B62" s="43" t="s">
        <v>2024</v>
      </c>
      <c r="C62" s="43" t="s">
        <v>1930</v>
      </c>
      <c r="D62" s="44" t="s">
        <v>2025</v>
      </c>
      <c r="E62" s="45" t="s">
        <v>2026</v>
      </c>
      <c r="F62" s="17"/>
      <c r="G62" s="7">
        <v>7608</v>
      </c>
      <c r="H62" s="8" t="s">
        <v>1191</v>
      </c>
      <c r="I62" s="62"/>
      <c r="J62" s="75" t="s">
        <v>1878</v>
      </c>
      <c r="N62" s="16"/>
      <c r="O62" s="18" t="s">
        <v>439</v>
      </c>
      <c r="P62" s="18" t="s">
        <v>719</v>
      </c>
      <c r="Q62" s="21" t="s">
        <v>324</v>
      </c>
      <c r="R62" s="21" t="str">
        <f t="shared" si="3"/>
        <v>Tararua DistrictManawatu-Wanganui Region</v>
      </c>
      <c r="V62" s="6" t="str">
        <f t="shared" si="1"/>
        <v>6004TWoA Waatea Marae</v>
      </c>
      <c r="W62" s="89">
        <v>6004</v>
      </c>
      <c r="X62" s="90">
        <v>56</v>
      </c>
      <c r="Y62" s="89" t="s">
        <v>295</v>
      </c>
      <c r="Z62" s="89" t="s">
        <v>259</v>
      </c>
      <c r="AA62" s="89" t="s">
        <v>228</v>
      </c>
      <c r="AC62" s="115" t="str">
        <f t="shared" si="2"/>
        <v>6013NC5360</v>
      </c>
      <c r="AD62" s="109" t="s">
        <v>2363</v>
      </c>
      <c r="AE62" s="109" t="s">
        <v>1881</v>
      </c>
      <c r="AF62" s="110" t="s">
        <v>2208</v>
      </c>
      <c r="AG62" s="110" t="s">
        <v>2209</v>
      </c>
      <c r="AH62" s="116" t="s">
        <v>2210</v>
      </c>
      <c r="AI62" s="16"/>
    </row>
    <row r="63" spans="1:35" x14ac:dyDescent="0.25">
      <c r="A63" s="46" t="s">
        <v>2027</v>
      </c>
      <c r="B63" s="43" t="s">
        <v>2028</v>
      </c>
      <c r="C63" s="43" t="s">
        <v>1932</v>
      </c>
      <c r="D63" s="44">
        <v>0.41670000000000001</v>
      </c>
      <c r="E63" s="45">
        <v>50</v>
      </c>
      <c r="F63" s="17"/>
      <c r="G63" s="7">
        <v>7610</v>
      </c>
      <c r="H63" s="8" t="s">
        <v>1192</v>
      </c>
      <c r="I63" s="62"/>
      <c r="J63" s="75" t="s">
        <v>1878</v>
      </c>
      <c r="N63" s="16"/>
      <c r="O63" s="18" t="s">
        <v>439</v>
      </c>
      <c r="P63" s="18" t="s">
        <v>719</v>
      </c>
      <c r="Q63" s="21" t="s">
        <v>222</v>
      </c>
      <c r="R63" s="21" t="str">
        <f t="shared" si="3"/>
        <v>Tararua DistrictWellington Region</v>
      </c>
      <c r="V63" s="6" t="str">
        <f t="shared" si="1"/>
        <v>6004One Burgess Hill</v>
      </c>
      <c r="W63" s="89">
        <v>6004</v>
      </c>
      <c r="X63" s="90">
        <v>57</v>
      </c>
      <c r="Y63" s="89" t="s">
        <v>296</v>
      </c>
      <c r="Z63" s="89" t="s">
        <v>297</v>
      </c>
      <c r="AA63" s="89" t="s">
        <v>298</v>
      </c>
      <c r="AC63" s="115" t="str">
        <f t="shared" si="2"/>
        <v>6013OT4890</v>
      </c>
      <c r="AD63" s="109" t="s">
        <v>2363</v>
      </c>
      <c r="AE63" s="109" t="s">
        <v>2211</v>
      </c>
      <c r="AF63" s="110" t="s">
        <v>2138</v>
      </c>
      <c r="AG63" s="110" t="s">
        <v>2118</v>
      </c>
      <c r="AH63" s="116" t="s">
        <v>2123</v>
      </c>
      <c r="AI63" s="16"/>
    </row>
    <row r="64" spans="1:35" x14ac:dyDescent="0.25">
      <c r="A64" s="46" t="s">
        <v>2029</v>
      </c>
      <c r="B64" s="43" t="s">
        <v>2030</v>
      </c>
      <c r="C64" s="43" t="s">
        <v>1932</v>
      </c>
      <c r="D64" s="44">
        <v>0.33329999999999999</v>
      </c>
      <c r="E64" s="45">
        <v>40</v>
      </c>
      <c r="F64" s="17"/>
      <c r="G64" s="7">
        <v>7637</v>
      </c>
      <c r="H64" s="8" t="s">
        <v>1193</v>
      </c>
      <c r="I64" s="62"/>
      <c r="J64" s="75" t="s">
        <v>1879</v>
      </c>
      <c r="N64" s="16"/>
      <c r="O64" s="18" t="s">
        <v>349</v>
      </c>
      <c r="P64" s="18" t="s">
        <v>728</v>
      </c>
      <c r="Q64" s="21" t="s">
        <v>350</v>
      </c>
      <c r="R64" s="21" t="str">
        <f t="shared" si="3"/>
        <v>Tasman DistrictTasman Region</v>
      </c>
      <c r="V64" s="6" t="str">
        <f t="shared" si="1"/>
        <v>6004ONEBURGESSHILL</v>
      </c>
      <c r="W64" s="89">
        <v>6004</v>
      </c>
      <c r="X64" s="90">
        <v>57</v>
      </c>
      <c r="Y64" s="89" t="s">
        <v>1358</v>
      </c>
      <c r="Z64" s="89" t="s">
        <v>297</v>
      </c>
      <c r="AA64" s="89" t="s">
        <v>298</v>
      </c>
      <c r="AC64" s="115" t="str">
        <f t="shared" si="2"/>
        <v>6013OT4895</v>
      </c>
      <c r="AD64" s="109" t="s">
        <v>2363</v>
      </c>
      <c r="AE64" s="109" t="s">
        <v>2212</v>
      </c>
      <c r="AF64" s="110" t="s">
        <v>2213</v>
      </c>
      <c r="AG64" s="110" t="s">
        <v>2214</v>
      </c>
      <c r="AH64" s="116" t="s">
        <v>2215</v>
      </c>
      <c r="AI64" s="16"/>
    </row>
    <row r="65" spans="1:35" x14ac:dyDescent="0.25">
      <c r="A65" s="46" t="s">
        <v>2031</v>
      </c>
      <c r="B65" s="43" t="s">
        <v>2032</v>
      </c>
      <c r="C65" s="43" t="s">
        <v>1930</v>
      </c>
      <c r="D65" s="44" t="s">
        <v>2033</v>
      </c>
      <c r="E65" s="45" t="s">
        <v>2034</v>
      </c>
      <c r="F65" s="17"/>
      <c r="G65" s="7">
        <v>7638</v>
      </c>
      <c r="H65" s="8" t="s">
        <v>1194</v>
      </c>
      <c r="I65" s="62"/>
      <c r="J65" s="75" t="s">
        <v>1879</v>
      </c>
      <c r="N65" s="16"/>
      <c r="O65" s="18" t="s">
        <v>316</v>
      </c>
      <c r="P65" s="18" t="s">
        <v>699</v>
      </c>
      <c r="Q65" s="21" t="s">
        <v>226</v>
      </c>
      <c r="R65" s="21" t="str">
        <f t="shared" si="3"/>
        <v>Taupo DistrictWaikato Region</v>
      </c>
      <c r="V65" s="6" t="str">
        <f t="shared" si="1"/>
        <v>6004Westlake Girls High School</v>
      </c>
      <c r="W65" s="89">
        <v>6004</v>
      </c>
      <c r="X65" s="90">
        <v>58</v>
      </c>
      <c r="Y65" s="89" t="s">
        <v>299</v>
      </c>
      <c r="Z65" s="89" t="s">
        <v>257</v>
      </c>
      <c r="AA65" s="89" t="s">
        <v>228</v>
      </c>
      <c r="AC65" s="115" t="str">
        <f t="shared" si="2"/>
        <v>6013OT5022</v>
      </c>
      <c r="AD65" s="109" t="s">
        <v>2363</v>
      </c>
      <c r="AE65" s="109" t="s">
        <v>1887</v>
      </c>
      <c r="AF65" s="110" t="s">
        <v>2216</v>
      </c>
      <c r="AG65" s="110" t="s">
        <v>2217</v>
      </c>
      <c r="AH65" s="116" t="s">
        <v>2114</v>
      </c>
      <c r="AI65" s="16"/>
    </row>
    <row r="66" spans="1:35" x14ac:dyDescent="0.25">
      <c r="A66" s="46" t="s">
        <v>2035</v>
      </c>
      <c r="B66" s="43" t="s">
        <v>2036</v>
      </c>
      <c r="C66" s="43" t="s">
        <v>1930</v>
      </c>
      <c r="D66" s="44">
        <v>0.5</v>
      </c>
      <c r="E66" s="45">
        <v>60</v>
      </c>
      <c r="F66" s="17"/>
      <c r="G66" s="7">
        <v>7640</v>
      </c>
      <c r="H66" s="8" t="s">
        <v>1195</v>
      </c>
      <c r="I66" s="62"/>
      <c r="J66" s="75" t="s">
        <v>1879</v>
      </c>
      <c r="N66" s="16"/>
      <c r="O66" s="18" t="s">
        <v>316</v>
      </c>
      <c r="P66" s="18" t="s">
        <v>699</v>
      </c>
      <c r="Q66" s="21" t="s">
        <v>231</v>
      </c>
      <c r="R66" s="21" t="str">
        <f t="shared" si="3"/>
        <v>Taupo DistrictBay of Plenty Region</v>
      </c>
      <c r="V66" s="6" t="str">
        <f t="shared" si="1"/>
        <v>6004Motupure Island</v>
      </c>
      <c r="W66" s="89">
        <v>6004</v>
      </c>
      <c r="X66" s="90">
        <v>59</v>
      </c>
      <c r="Y66" s="89" t="s">
        <v>1359</v>
      </c>
      <c r="Z66" s="89" t="s">
        <v>1350</v>
      </c>
      <c r="AA66" s="89" t="s">
        <v>1350</v>
      </c>
      <c r="AC66" s="115" t="str">
        <f t="shared" si="2"/>
        <v>6013OT5084</v>
      </c>
      <c r="AD66" s="109" t="s">
        <v>2363</v>
      </c>
      <c r="AE66" s="109" t="s">
        <v>1888</v>
      </c>
      <c r="AF66" s="110" t="s">
        <v>2218</v>
      </c>
      <c r="AG66" s="110" t="s">
        <v>2218</v>
      </c>
      <c r="AH66" s="116" t="s">
        <v>2114</v>
      </c>
      <c r="AI66" s="16"/>
    </row>
    <row r="67" spans="1:35" x14ac:dyDescent="0.25">
      <c r="A67" s="46" t="s">
        <v>2037</v>
      </c>
      <c r="B67" s="43" t="s">
        <v>2038</v>
      </c>
      <c r="C67" s="43" t="s">
        <v>1930</v>
      </c>
      <c r="D67" s="44">
        <v>0.45829999999999999</v>
      </c>
      <c r="E67" s="45">
        <v>55</v>
      </c>
      <c r="F67" s="17"/>
      <c r="G67" s="7">
        <v>7647</v>
      </c>
      <c r="H67" s="8" t="s">
        <v>792</v>
      </c>
      <c r="I67" s="62"/>
      <c r="J67" s="75" t="s">
        <v>1880</v>
      </c>
      <c r="N67" s="16"/>
      <c r="O67" s="18" t="s">
        <v>316</v>
      </c>
      <c r="P67" s="18" t="s">
        <v>699</v>
      </c>
      <c r="Q67" s="21" t="s">
        <v>224</v>
      </c>
      <c r="R67" s="21" t="str">
        <f t="shared" si="3"/>
        <v>Taupo DistrictHawke's Bay Region</v>
      </c>
      <c r="V67" s="6" t="str">
        <f t="shared" si="1"/>
        <v>6004Whangarei Girls' High School</v>
      </c>
      <c r="W67" s="89">
        <v>6004</v>
      </c>
      <c r="X67" s="90">
        <v>60</v>
      </c>
      <c r="Y67" s="89" t="s">
        <v>300</v>
      </c>
      <c r="Z67" s="89" t="s">
        <v>236</v>
      </c>
      <c r="AA67" s="89" t="s">
        <v>237</v>
      </c>
      <c r="AC67" s="115" t="str">
        <f t="shared" si="2"/>
        <v>6015NC1468</v>
      </c>
      <c r="AD67" s="109" t="s">
        <v>2364</v>
      </c>
      <c r="AE67" s="109" t="s">
        <v>2151</v>
      </c>
      <c r="AF67" s="110" t="s">
        <v>2154</v>
      </c>
      <c r="AG67" s="110" t="s">
        <v>2219</v>
      </c>
      <c r="AH67" s="116" t="s">
        <v>2114</v>
      </c>
      <c r="AI67" s="16"/>
    </row>
    <row r="68" spans="1:35" x14ac:dyDescent="0.25">
      <c r="A68" s="46" t="s">
        <v>2039</v>
      </c>
      <c r="B68" s="43" t="s">
        <v>2038</v>
      </c>
      <c r="C68" s="43" t="s">
        <v>1932</v>
      </c>
      <c r="D68" s="44">
        <v>0.75</v>
      </c>
      <c r="E68" s="45">
        <v>90</v>
      </c>
      <c r="F68" s="17"/>
      <c r="G68" s="7">
        <v>7661</v>
      </c>
      <c r="H68" s="8" t="s">
        <v>1196</v>
      </c>
      <c r="I68" s="62"/>
      <c r="J68" s="75" t="s">
        <v>1881</v>
      </c>
      <c r="N68" s="16"/>
      <c r="O68" s="18" t="s">
        <v>316</v>
      </c>
      <c r="P68" s="18" t="s">
        <v>699</v>
      </c>
      <c r="Q68" s="21" t="s">
        <v>324</v>
      </c>
      <c r="R68" s="21" t="str">
        <f t="shared" ref="R68:R89" si="4">O68&amp;Q68</f>
        <v>Taupo DistrictManawatu-Wanganui Region</v>
      </c>
      <c r="V68" s="6" t="str">
        <f t="shared" ref="V68:V131" si="5">W68&amp;Y68</f>
        <v>6004Paeroa College</v>
      </c>
      <c r="W68" s="89">
        <v>6004</v>
      </c>
      <c r="X68" s="90">
        <v>61</v>
      </c>
      <c r="Y68" s="89" t="s">
        <v>301</v>
      </c>
      <c r="Z68" s="89" t="s">
        <v>522</v>
      </c>
      <c r="AA68" s="89" t="s">
        <v>226</v>
      </c>
      <c r="AC68" s="115" t="str">
        <f t="shared" si="2"/>
        <v>6015ST5130</v>
      </c>
      <c r="AD68" s="109" t="s">
        <v>2364</v>
      </c>
      <c r="AE68" s="109" t="s">
        <v>1900</v>
      </c>
      <c r="AF68" s="110" t="s">
        <v>2115</v>
      </c>
      <c r="AG68" s="110" t="s">
        <v>2220</v>
      </c>
      <c r="AH68" s="116" t="s">
        <v>2114</v>
      </c>
      <c r="AI68" s="16"/>
    </row>
    <row r="69" spans="1:35" x14ac:dyDescent="0.25">
      <c r="A69" s="46" t="s">
        <v>2040</v>
      </c>
      <c r="B69" s="43" t="s">
        <v>2041</v>
      </c>
      <c r="C69" s="43" t="s">
        <v>1932</v>
      </c>
      <c r="D69" s="44" t="s">
        <v>2042</v>
      </c>
      <c r="E69" s="45" t="s">
        <v>2043</v>
      </c>
      <c r="F69" s="17"/>
      <c r="G69" s="7">
        <v>7674</v>
      </c>
      <c r="H69" s="8" t="s">
        <v>463</v>
      </c>
      <c r="I69" s="62"/>
      <c r="J69" s="75" t="s">
        <v>1882</v>
      </c>
      <c r="N69" s="16"/>
      <c r="O69" s="18" t="s">
        <v>230</v>
      </c>
      <c r="P69" s="18" t="s">
        <v>701</v>
      </c>
      <c r="Q69" s="21" t="s">
        <v>231</v>
      </c>
      <c r="R69" s="21" t="str">
        <f t="shared" si="4"/>
        <v>Tauranga CityBay of Plenty Region</v>
      </c>
      <c r="V69" s="6" t="str">
        <f t="shared" si="5"/>
        <v>6004Heretaunga Park Community &amp; Conference Centre</v>
      </c>
      <c r="W69" s="89">
        <v>6004</v>
      </c>
      <c r="X69" s="90">
        <v>62</v>
      </c>
      <c r="Y69" s="89" t="s">
        <v>302</v>
      </c>
      <c r="Z69" s="89" t="s">
        <v>305</v>
      </c>
      <c r="AA69" s="89" t="s">
        <v>224</v>
      </c>
      <c r="AC69" s="115" t="str">
        <f t="shared" ref="AC69:AC132" si="6">AD69&amp;AE69</f>
        <v>6015ST5131</v>
      </c>
      <c r="AD69" s="109" t="s">
        <v>2364</v>
      </c>
      <c r="AE69" s="109" t="s">
        <v>1901</v>
      </c>
      <c r="AF69" s="110" t="s">
        <v>2115</v>
      </c>
      <c r="AG69" s="110" t="s">
        <v>2220</v>
      </c>
      <c r="AH69" s="116" t="s">
        <v>2114</v>
      </c>
      <c r="AI69" s="16"/>
    </row>
    <row r="70" spans="1:35" x14ac:dyDescent="0.25">
      <c r="A70" s="46" t="s">
        <v>2044</v>
      </c>
      <c r="B70" s="43" t="s">
        <v>2045</v>
      </c>
      <c r="C70" s="43" t="s">
        <v>1932</v>
      </c>
      <c r="D70" s="44" t="s">
        <v>2046</v>
      </c>
      <c r="E70" s="45" t="s">
        <v>2047</v>
      </c>
      <c r="F70" s="17"/>
      <c r="G70" s="7">
        <v>7694</v>
      </c>
      <c r="H70" s="8" t="s">
        <v>1197</v>
      </c>
      <c r="I70" s="62"/>
      <c r="J70" s="75" t="s">
        <v>1883</v>
      </c>
      <c r="N70" s="16"/>
      <c r="O70" s="18" t="s">
        <v>279</v>
      </c>
      <c r="P70" s="18" t="s">
        <v>690</v>
      </c>
      <c r="Q70" s="21" t="s">
        <v>226</v>
      </c>
      <c r="R70" s="21" t="str">
        <f t="shared" si="4"/>
        <v>Thames-Coromandel DistrictWaikato Region</v>
      </c>
      <c r="V70" s="6" t="str">
        <f t="shared" si="5"/>
        <v>6004The Mind Lab by Unitec</v>
      </c>
      <c r="W70" s="89">
        <v>6004</v>
      </c>
      <c r="X70" s="90">
        <v>63</v>
      </c>
      <c r="Y70" s="89" t="s">
        <v>837</v>
      </c>
      <c r="Z70" s="89" t="s">
        <v>227</v>
      </c>
      <c r="AA70" s="89" t="s">
        <v>228</v>
      </c>
      <c r="AC70" s="115" t="str">
        <f t="shared" si="6"/>
        <v>6017NC0986</v>
      </c>
      <c r="AD70" s="109" t="s">
        <v>2365</v>
      </c>
      <c r="AE70" s="109" t="s">
        <v>1866</v>
      </c>
      <c r="AF70" s="110" t="s">
        <v>2130</v>
      </c>
      <c r="AG70" s="110" t="s">
        <v>2221</v>
      </c>
      <c r="AH70" s="116" t="s">
        <v>2114</v>
      </c>
      <c r="AI70" s="16"/>
    </row>
    <row r="71" spans="1:35" x14ac:dyDescent="0.25">
      <c r="A71" s="46" t="s">
        <v>2388</v>
      </c>
      <c r="B71" s="43" t="s">
        <v>2389</v>
      </c>
      <c r="C71" s="43" t="s">
        <v>1930</v>
      </c>
      <c r="D71" s="44">
        <v>0.5</v>
      </c>
      <c r="E71" s="45">
        <v>60</v>
      </c>
      <c r="F71" s="17"/>
      <c r="G71" s="7">
        <v>7826</v>
      </c>
      <c r="H71" s="8" t="s">
        <v>1198</v>
      </c>
      <c r="I71" s="62"/>
      <c r="J71" s="75" t="s">
        <v>1884</v>
      </c>
      <c r="N71" s="16"/>
      <c r="O71" s="18" t="s">
        <v>218</v>
      </c>
      <c r="P71" s="18" t="s">
        <v>738</v>
      </c>
      <c r="Q71" s="21" t="s">
        <v>214</v>
      </c>
      <c r="R71" s="21" t="str">
        <f t="shared" si="4"/>
        <v>Timaru DistrictCanterbury Region</v>
      </c>
      <c r="V71" s="6" t="str">
        <f t="shared" si="5"/>
        <v>6004Conference Centre</v>
      </c>
      <c r="W71" s="89">
        <v>6004</v>
      </c>
      <c r="X71" s="90">
        <v>64</v>
      </c>
      <c r="Y71" s="89" t="s">
        <v>838</v>
      </c>
      <c r="Z71" s="89" t="s">
        <v>230</v>
      </c>
      <c r="AA71" s="89" t="s">
        <v>231</v>
      </c>
      <c r="AC71" s="115" t="str">
        <f t="shared" si="6"/>
        <v>6017NC1509</v>
      </c>
      <c r="AD71" s="109" t="s">
        <v>2365</v>
      </c>
      <c r="AE71" s="109" t="s">
        <v>1876</v>
      </c>
      <c r="AF71" s="110" t="s">
        <v>2222</v>
      </c>
      <c r="AG71" s="110" t="s">
        <v>2223</v>
      </c>
      <c r="AH71" s="116" t="s">
        <v>2114</v>
      </c>
      <c r="AI71" s="16"/>
    </row>
    <row r="72" spans="1:35" x14ac:dyDescent="0.25">
      <c r="A72" s="46" t="s">
        <v>2048</v>
      </c>
      <c r="B72" s="43" t="s">
        <v>2049</v>
      </c>
      <c r="C72" s="43" t="s">
        <v>1930</v>
      </c>
      <c r="D72" s="44" t="s">
        <v>2050</v>
      </c>
      <c r="E72" s="45" t="s">
        <v>2051</v>
      </c>
      <c r="F72" s="17"/>
      <c r="G72" s="7">
        <v>7831</v>
      </c>
      <c r="H72" s="8" t="s">
        <v>1199</v>
      </c>
      <c r="I72" s="62"/>
      <c r="J72" s="75" t="s">
        <v>1885</v>
      </c>
      <c r="N72" s="16"/>
      <c r="O72" s="18" t="s">
        <v>319</v>
      </c>
      <c r="P72" s="18" t="s">
        <v>723</v>
      </c>
      <c r="Q72" s="21" t="s">
        <v>222</v>
      </c>
      <c r="R72" s="21" t="str">
        <f t="shared" si="4"/>
        <v>Upper Hutt CityWellington Region</v>
      </c>
      <c r="V72" s="6" t="str">
        <f t="shared" si="5"/>
        <v>6004Henderson High School</v>
      </c>
      <c r="W72" s="89">
        <v>6004</v>
      </c>
      <c r="X72" s="90">
        <v>65</v>
      </c>
      <c r="Y72" s="89" t="s">
        <v>839</v>
      </c>
      <c r="Z72" s="89" t="s">
        <v>266</v>
      </c>
      <c r="AA72" s="89" t="s">
        <v>228</v>
      </c>
      <c r="AC72" s="115" t="str">
        <f t="shared" si="6"/>
        <v>6017TK0801</v>
      </c>
      <c r="AD72" s="109" t="s">
        <v>2365</v>
      </c>
      <c r="AE72" s="109" t="s">
        <v>1924</v>
      </c>
      <c r="AF72" s="110" t="s">
        <v>2224</v>
      </c>
      <c r="AG72" s="110" t="s">
        <v>2225</v>
      </c>
      <c r="AH72" s="116" t="s">
        <v>2114</v>
      </c>
      <c r="AI72" s="16"/>
    </row>
    <row r="73" spans="1:35" x14ac:dyDescent="0.25">
      <c r="A73" s="46" t="s">
        <v>2398</v>
      </c>
      <c r="B73" s="43" t="s">
        <v>2400</v>
      </c>
      <c r="C73" s="43" t="s">
        <v>1930</v>
      </c>
      <c r="D73" s="44">
        <v>0.41670000000000001</v>
      </c>
      <c r="E73" s="45">
        <v>50</v>
      </c>
      <c r="F73" s="17"/>
      <c r="G73" s="7">
        <v>7841</v>
      </c>
      <c r="H73" s="8" t="s">
        <v>1200</v>
      </c>
      <c r="I73" s="62"/>
      <c r="J73" s="75" t="s">
        <v>1885</v>
      </c>
      <c r="N73" s="16"/>
      <c r="O73" s="18" t="s">
        <v>415</v>
      </c>
      <c r="P73" s="18" t="s">
        <v>692</v>
      </c>
      <c r="Q73" s="21" t="s">
        <v>226</v>
      </c>
      <c r="R73" s="21" t="str">
        <f t="shared" si="4"/>
        <v>Waikato DistrictWaikato Region</v>
      </c>
      <c r="V73" s="6" t="str">
        <f t="shared" si="5"/>
        <v>6004Waiuku College</v>
      </c>
      <c r="W73" s="89">
        <v>6004</v>
      </c>
      <c r="X73" s="90">
        <v>66</v>
      </c>
      <c r="Y73" s="89" t="s">
        <v>840</v>
      </c>
      <c r="Z73" s="89" t="s">
        <v>277</v>
      </c>
      <c r="AA73" s="89" t="s">
        <v>228</v>
      </c>
      <c r="AC73" s="115" t="str">
        <f t="shared" si="6"/>
        <v>6017TK0802</v>
      </c>
      <c r="AD73" s="109" t="s">
        <v>2365</v>
      </c>
      <c r="AE73" s="109" t="s">
        <v>1925</v>
      </c>
      <c r="AF73" s="110" t="s">
        <v>2226</v>
      </c>
      <c r="AG73" s="110" t="s">
        <v>2227</v>
      </c>
      <c r="AH73" s="116" t="s">
        <v>2114</v>
      </c>
      <c r="AI73" s="16"/>
    </row>
    <row r="74" spans="1:35" x14ac:dyDescent="0.25">
      <c r="A74" s="46" t="s">
        <v>2399</v>
      </c>
      <c r="B74" s="43" t="s">
        <v>2401</v>
      </c>
      <c r="C74" s="43" t="s">
        <v>1932</v>
      </c>
      <c r="D74" s="44">
        <v>0.5</v>
      </c>
      <c r="E74" s="45">
        <v>60</v>
      </c>
      <c r="F74" s="17"/>
      <c r="G74" s="7">
        <v>7847</v>
      </c>
      <c r="H74" s="8" t="s">
        <v>1201</v>
      </c>
      <c r="I74" s="62"/>
      <c r="J74" s="75" t="s">
        <v>1886</v>
      </c>
      <c r="N74" s="16"/>
      <c r="O74" s="18" t="s">
        <v>213</v>
      </c>
      <c r="P74" s="18" t="s">
        <v>734</v>
      </c>
      <c r="Q74" s="21" t="s">
        <v>214</v>
      </c>
      <c r="R74" s="21" t="str">
        <f t="shared" si="4"/>
        <v>Waimakariri DistrictCanterbury Region</v>
      </c>
      <c r="V74" s="6" t="str">
        <f t="shared" si="5"/>
        <v>6004Hato Petera</v>
      </c>
      <c r="W74" s="89">
        <v>6004</v>
      </c>
      <c r="X74" s="90">
        <v>67</v>
      </c>
      <c r="Y74" s="89" t="s">
        <v>841</v>
      </c>
      <c r="Z74" s="89" t="s">
        <v>257</v>
      </c>
      <c r="AA74" s="89" t="s">
        <v>228</v>
      </c>
      <c r="AC74" s="115" t="str">
        <f t="shared" si="6"/>
        <v>6017TK1002</v>
      </c>
      <c r="AD74" s="109" t="s">
        <v>2365</v>
      </c>
      <c r="AE74" s="109" t="s">
        <v>2228</v>
      </c>
      <c r="AF74" s="110" t="s">
        <v>2121</v>
      </c>
      <c r="AG74" s="110" t="s">
        <v>2227</v>
      </c>
      <c r="AH74" s="116" t="s">
        <v>2114</v>
      </c>
      <c r="AI74" s="16"/>
    </row>
    <row r="75" spans="1:35" x14ac:dyDescent="0.25">
      <c r="A75" s="46" t="s">
        <v>2390</v>
      </c>
      <c r="B75" s="43" t="s">
        <v>2391</v>
      </c>
      <c r="C75" s="43" t="s">
        <v>1930</v>
      </c>
      <c r="D75" s="44">
        <v>0.33329999999999999</v>
      </c>
      <c r="E75" s="45">
        <v>40</v>
      </c>
      <c r="F75" s="17"/>
      <c r="G75" s="7">
        <v>7850</v>
      </c>
      <c r="H75" s="8" t="s">
        <v>1202</v>
      </c>
      <c r="I75" s="62"/>
      <c r="J75" s="75" t="s">
        <v>1887</v>
      </c>
      <c r="N75" s="16"/>
      <c r="O75" s="18" t="s">
        <v>786</v>
      </c>
      <c r="P75" s="18"/>
      <c r="Q75" s="21" t="s">
        <v>214</v>
      </c>
      <c r="R75" s="21" t="str">
        <f t="shared" si="4"/>
        <v>Waimate DistrictCanterbury Region</v>
      </c>
      <c r="V75" s="6" t="str">
        <f t="shared" si="5"/>
        <v>6004Dilworth College</v>
      </c>
      <c r="W75" s="89">
        <v>6004</v>
      </c>
      <c r="X75" s="90">
        <v>68</v>
      </c>
      <c r="Y75" s="89" t="s">
        <v>842</v>
      </c>
      <c r="Z75" s="89" t="s">
        <v>227</v>
      </c>
      <c r="AA75" s="89" t="s">
        <v>228</v>
      </c>
      <c r="AC75" s="115" t="str">
        <f t="shared" si="6"/>
        <v>6018WR2864</v>
      </c>
      <c r="AD75" s="109" t="s">
        <v>2366</v>
      </c>
      <c r="AE75" s="109" t="s">
        <v>2229</v>
      </c>
      <c r="AF75" s="110" t="s">
        <v>2194</v>
      </c>
      <c r="AG75" s="110" t="s">
        <v>2113</v>
      </c>
      <c r="AH75" s="116" t="s">
        <v>2158</v>
      </c>
      <c r="AI75" s="16"/>
    </row>
    <row r="76" spans="1:35" x14ac:dyDescent="0.25">
      <c r="A76" s="46" t="s">
        <v>2392</v>
      </c>
      <c r="B76" s="43" t="s">
        <v>2393</v>
      </c>
      <c r="C76" s="43" t="s">
        <v>1932</v>
      </c>
      <c r="D76" s="44">
        <v>0.58330000000000004</v>
      </c>
      <c r="E76" s="45">
        <v>70</v>
      </c>
      <c r="F76" s="17"/>
      <c r="G76" s="7">
        <v>7863</v>
      </c>
      <c r="H76" s="8" t="s">
        <v>1203</v>
      </c>
      <c r="I76" s="62"/>
      <c r="J76" s="75" t="s">
        <v>1888</v>
      </c>
      <c r="N76" s="16"/>
      <c r="O76" s="18" t="s">
        <v>393</v>
      </c>
      <c r="P76" s="18" t="s">
        <v>695</v>
      </c>
      <c r="Q76" s="21" t="s">
        <v>226</v>
      </c>
      <c r="R76" s="21" t="str">
        <f t="shared" si="4"/>
        <v>Waipa DistrictWaikato Region</v>
      </c>
      <c r="V76" s="6" t="str">
        <f t="shared" si="5"/>
        <v>6004Selwyn College</v>
      </c>
      <c r="W76" s="89">
        <v>6004</v>
      </c>
      <c r="X76" s="90">
        <v>69</v>
      </c>
      <c r="Y76" s="89" t="s">
        <v>843</v>
      </c>
      <c r="Z76" s="89" t="s">
        <v>227</v>
      </c>
      <c r="AA76" s="89" t="s">
        <v>228</v>
      </c>
      <c r="AC76" s="115" t="str">
        <f t="shared" si="6"/>
        <v>6018WR2889</v>
      </c>
      <c r="AD76" s="109" t="s">
        <v>2366</v>
      </c>
      <c r="AE76" s="109" t="s">
        <v>2230</v>
      </c>
      <c r="AF76" s="110" t="s">
        <v>2115</v>
      </c>
      <c r="AG76" s="110" t="s">
        <v>2149</v>
      </c>
      <c r="AH76" s="116" t="s">
        <v>2123</v>
      </c>
      <c r="AI76" s="16"/>
    </row>
    <row r="77" spans="1:35" x14ac:dyDescent="0.25">
      <c r="A77" s="46" t="s">
        <v>2052</v>
      </c>
      <c r="B77" s="43" t="s">
        <v>2053</v>
      </c>
      <c r="C77" s="43" t="s">
        <v>1930</v>
      </c>
      <c r="D77" s="44" t="s">
        <v>2054</v>
      </c>
      <c r="E77" s="45" t="s">
        <v>2055</v>
      </c>
      <c r="F77" s="17"/>
      <c r="G77" s="7">
        <v>7902</v>
      </c>
      <c r="H77" s="8" t="s">
        <v>467</v>
      </c>
      <c r="I77" s="62"/>
      <c r="J77" s="75" t="s">
        <v>1889</v>
      </c>
      <c r="N77" s="16"/>
      <c r="O77" s="18" t="s">
        <v>310</v>
      </c>
      <c r="P77" s="18" t="s">
        <v>707</v>
      </c>
      <c r="Q77" s="21" t="s">
        <v>224</v>
      </c>
      <c r="R77" s="21" t="str">
        <f t="shared" si="4"/>
        <v>Wairoa DistrictHawke's Bay Region</v>
      </c>
      <c r="V77" s="6" t="str">
        <f t="shared" si="5"/>
        <v>6004Wharf Shed 3</v>
      </c>
      <c r="W77" s="89">
        <v>6004</v>
      </c>
      <c r="X77" s="90">
        <v>70</v>
      </c>
      <c r="Y77" s="89" t="s">
        <v>844</v>
      </c>
      <c r="Z77" s="89" t="s">
        <v>234</v>
      </c>
      <c r="AA77" s="89" t="s">
        <v>235</v>
      </c>
      <c r="AC77" s="115" t="str">
        <f t="shared" si="6"/>
        <v>6018WR2944</v>
      </c>
      <c r="AD77" s="109" t="s">
        <v>2366</v>
      </c>
      <c r="AE77" s="109" t="s">
        <v>2231</v>
      </c>
      <c r="AF77" s="110" t="s">
        <v>2195</v>
      </c>
      <c r="AG77" s="110" t="s">
        <v>2150</v>
      </c>
      <c r="AH77" s="116" t="s">
        <v>2158</v>
      </c>
      <c r="AI77" s="16"/>
    </row>
    <row r="78" spans="1:35" x14ac:dyDescent="0.25">
      <c r="A78" s="46" t="s">
        <v>2056</v>
      </c>
      <c r="B78" s="43" t="s">
        <v>2057</v>
      </c>
      <c r="C78" s="43" t="s">
        <v>1930</v>
      </c>
      <c r="D78" s="44" t="s">
        <v>2058</v>
      </c>
      <c r="E78" s="45" t="s">
        <v>2059</v>
      </c>
      <c r="F78" s="17"/>
      <c r="G78" s="7">
        <v>7913</v>
      </c>
      <c r="H78" s="8" t="s">
        <v>1204</v>
      </c>
      <c r="I78" s="62"/>
      <c r="J78" s="75" t="s">
        <v>1890</v>
      </c>
      <c r="N78" s="16"/>
      <c r="O78" s="18" t="s">
        <v>266</v>
      </c>
      <c r="P78" s="18" t="s">
        <v>752</v>
      </c>
      <c r="Q78" s="21" t="s">
        <v>228</v>
      </c>
      <c r="R78" s="21" t="str">
        <f t="shared" si="4"/>
        <v>Waitakere CityAuckland Region</v>
      </c>
      <c r="V78" s="6" t="str">
        <f t="shared" si="5"/>
        <v>6004IBM Centre</v>
      </c>
      <c r="W78" s="89">
        <v>6004</v>
      </c>
      <c r="X78" s="90">
        <v>71</v>
      </c>
      <c r="Y78" s="89" t="s">
        <v>845</v>
      </c>
      <c r="Z78" s="89" t="s">
        <v>314</v>
      </c>
      <c r="AA78" s="89" t="s">
        <v>222</v>
      </c>
      <c r="AC78" s="115" t="str">
        <f t="shared" si="6"/>
        <v>6019NC1013</v>
      </c>
      <c r="AD78" s="109" t="s">
        <v>2367</v>
      </c>
      <c r="AE78" s="109" t="s">
        <v>2127</v>
      </c>
      <c r="AF78" s="110" t="s">
        <v>2112</v>
      </c>
      <c r="AG78" s="110" t="s">
        <v>2138</v>
      </c>
      <c r="AH78" s="116" t="s">
        <v>2114</v>
      </c>
      <c r="AI78" s="16"/>
    </row>
    <row r="79" spans="1:35" x14ac:dyDescent="0.25">
      <c r="A79" s="46" t="s">
        <v>2060</v>
      </c>
      <c r="B79" s="43" t="s">
        <v>2061</v>
      </c>
      <c r="C79" s="43" t="s">
        <v>1932</v>
      </c>
      <c r="D79" s="44">
        <v>0.66669999999999996</v>
      </c>
      <c r="E79" s="45">
        <v>80</v>
      </c>
      <c r="F79" s="17"/>
      <c r="G79" s="7">
        <v>7921</v>
      </c>
      <c r="H79" s="8" t="s">
        <v>1205</v>
      </c>
      <c r="I79" s="62"/>
      <c r="J79" s="75" t="s">
        <v>1891</v>
      </c>
      <c r="N79" s="16"/>
      <c r="O79" s="18" t="s">
        <v>229</v>
      </c>
      <c r="P79" s="18" t="s">
        <v>739</v>
      </c>
      <c r="Q79" s="21" t="s">
        <v>214</v>
      </c>
      <c r="R79" s="21" t="str">
        <f t="shared" si="4"/>
        <v>Waitaki DistrictCanterbury Region</v>
      </c>
      <c r="V79" s="6" t="str">
        <f t="shared" si="5"/>
        <v>6004Walker</v>
      </c>
      <c r="W79" s="89">
        <v>6004</v>
      </c>
      <c r="X79" s="90">
        <v>72</v>
      </c>
      <c r="Y79" s="89" t="s">
        <v>846</v>
      </c>
      <c r="Z79" s="89" t="s">
        <v>215</v>
      </c>
      <c r="AA79" s="89" t="s">
        <v>214</v>
      </c>
      <c r="AC79" s="115" t="str">
        <f t="shared" si="6"/>
        <v>6019NC1014</v>
      </c>
      <c r="AD79" s="109" t="s">
        <v>2367</v>
      </c>
      <c r="AE79" s="109" t="s">
        <v>1867</v>
      </c>
      <c r="AF79" s="110" t="s">
        <v>2112</v>
      </c>
      <c r="AG79" s="110" t="s">
        <v>2138</v>
      </c>
      <c r="AH79" s="116" t="s">
        <v>2114</v>
      </c>
      <c r="AI79" s="16"/>
    </row>
    <row r="80" spans="1:35" x14ac:dyDescent="0.25">
      <c r="A80" s="46" t="s">
        <v>1886</v>
      </c>
      <c r="B80" s="43" t="s">
        <v>2062</v>
      </c>
      <c r="C80" s="43" t="s">
        <v>1930</v>
      </c>
      <c r="D80" s="44">
        <v>0.5</v>
      </c>
      <c r="E80" s="45">
        <v>60</v>
      </c>
      <c r="F80" s="17"/>
      <c r="G80" s="7">
        <v>7944</v>
      </c>
      <c r="H80" s="8" t="s">
        <v>468</v>
      </c>
      <c r="I80" s="62"/>
      <c r="J80" s="75" t="s">
        <v>1892</v>
      </c>
      <c r="N80" s="16"/>
      <c r="O80" s="18" t="s">
        <v>229</v>
      </c>
      <c r="P80" s="18" t="s">
        <v>739</v>
      </c>
      <c r="Q80" s="21" t="s">
        <v>217</v>
      </c>
      <c r="R80" s="21" t="str">
        <f t="shared" si="4"/>
        <v>Waitaki DistrictOtago Region</v>
      </c>
      <c r="V80" s="6" t="str">
        <f t="shared" si="5"/>
        <v>6004Highland Park Community House</v>
      </c>
      <c r="W80" s="89">
        <v>6004</v>
      </c>
      <c r="X80" s="90">
        <v>73</v>
      </c>
      <c r="Y80" s="89" t="s">
        <v>847</v>
      </c>
      <c r="Z80" s="89" t="s">
        <v>259</v>
      </c>
      <c r="AA80" s="89" t="s">
        <v>228</v>
      </c>
      <c r="AC80" s="115" t="str">
        <f t="shared" si="6"/>
        <v>6019NC1015</v>
      </c>
      <c r="AD80" s="109" t="s">
        <v>2367</v>
      </c>
      <c r="AE80" s="109" t="s">
        <v>1868</v>
      </c>
      <c r="AF80" s="110" t="s">
        <v>2232</v>
      </c>
      <c r="AG80" s="110" t="s">
        <v>2232</v>
      </c>
      <c r="AH80" s="116" t="s">
        <v>2114</v>
      </c>
      <c r="AI80" s="16"/>
    </row>
    <row r="81" spans="1:35" x14ac:dyDescent="0.25">
      <c r="A81" s="46" t="s">
        <v>1887</v>
      </c>
      <c r="B81" s="43" t="s">
        <v>2063</v>
      </c>
      <c r="C81" s="43" t="s">
        <v>1930</v>
      </c>
      <c r="D81" s="44">
        <v>0.5</v>
      </c>
      <c r="E81" s="45">
        <v>60</v>
      </c>
      <c r="F81" s="17"/>
      <c r="G81" s="7">
        <v>8014</v>
      </c>
      <c r="H81" s="8" t="s">
        <v>1206</v>
      </c>
      <c r="I81" s="62"/>
      <c r="J81" s="75" t="s">
        <v>1893</v>
      </c>
      <c r="N81" s="16"/>
      <c r="O81" s="18" t="s">
        <v>392</v>
      </c>
      <c r="P81" s="18" t="s">
        <v>698</v>
      </c>
      <c r="Q81" s="21" t="s">
        <v>226</v>
      </c>
      <c r="R81" s="21" t="str">
        <f t="shared" si="4"/>
        <v>Waitomo DistrictWaikato Region</v>
      </c>
      <c r="V81" s="6" t="str">
        <f t="shared" si="5"/>
        <v>6004Rotorua Girl’s High School</v>
      </c>
      <c r="W81" s="89">
        <v>6004</v>
      </c>
      <c r="X81" s="90">
        <v>74</v>
      </c>
      <c r="Y81" s="89" t="s">
        <v>848</v>
      </c>
      <c r="Z81" s="89" t="s">
        <v>232</v>
      </c>
      <c r="AA81" s="89" t="s">
        <v>231</v>
      </c>
      <c r="AC81" s="115" t="str">
        <f t="shared" si="6"/>
        <v>6019WK2514</v>
      </c>
      <c r="AD81" s="109" t="s">
        <v>2367</v>
      </c>
      <c r="AE81" s="109" t="s">
        <v>2233</v>
      </c>
      <c r="AF81" s="110" t="s">
        <v>2232</v>
      </c>
      <c r="AG81" s="110" t="s">
        <v>2232</v>
      </c>
      <c r="AH81" s="116" t="s">
        <v>2114</v>
      </c>
      <c r="AI81" s="16"/>
    </row>
    <row r="82" spans="1:35" x14ac:dyDescent="0.25">
      <c r="A82" s="46" t="s">
        <v>1888</v>
      </c>
      <c r="B82" s="43" t="s">
        <v>2064</v>
      </c>
      <c r="C82" s="43" t="s">
        <v>1930</v>
      </c>
      <c r="D82" s="44">
        <v>0.5</v>
      </c>
      <c r="E82" s="45">
        <v>60</v>
      </c>
      <c r="F82" s="17"/>
      <c r="G82" s="7">
        <v>8015</v>
      </c>
      <c r="H82" s="8" t="s">
        <v>1023</v>
      </c>
      <c r="I82" s="62"/>
      <c r="J82" s="75" t="s">
        <v>1894</v>
      </c>
      <c r="N82" s="16"/>
      <c r="O82" s="18" t="s">
        <v>392</v>
      </c>
      <c r="P82" s="18" t="s">
        <v>698</v>
      </c>
      <c r="Q82" s="21" t="s">
        <v>324</v>
      </c>
      <c r="R82" s="21" t="str">
        <f t="shared" si="4"/>
        <v>Waitomo DistrictManawatu-Wanganui Region</v>
      </c>
      <c r="V82" s="6" t="str">
        <f t="shared" si="5"/>
        <v>6004Tawhero School</v>
      </c>
      <c r="W82" s="89">
        <v>6004</v>
      </c>
      <c r="X82" s="90">
        <v>75</v>
      </c>
      <c r="Y82" s="89" t="s">
        <v>849</v>
      </c>
      <c r="Z82" s="89" t="s">
        <v>326</v>
      </c>
      <c r="AA82" s="89" t="s">
        <v>324</v>
      </c>
      <c r="AC82" s="115" t="str">
        <f t="shared" si="6"/>
        <v>6019WK2633</v>
      </c>
      <c r="AD82" s="109" t="s">
        <v>2367</v>
      </c>
      <c r="AE82" s="109" t="s">
        <v>1927</v>
      </c>
      <c r="AF82" s="110" t="s">
        <v>2234</v>
      </c>
      <c r="AG82" s="110" t="s">
        <v>2235</v>
      </c>
      <c r="AH82" s="116" t="s">
        <v>2114</v>
      </c>
      <c r="AI82" s="16"/>
    </row>
    <row r="83" spans="1:35" x14ac:dyDescent="0.25">
      <c r="A83" s="46" t="s">
        <v>1889</v>
      </c>
      <c r="B83" s="43" t="s">
        <v>1937</v>
      </c>
      <c r="C83" s="43" t="s">
        <v>1930</v>
      </c>
      <c r="D83" s="44">
        <v>0.36670000000000003</v>
      </c>
      <c r="E83" s="45">
        <v>44</v>
      </c>
      <c r="F83" s="17"/>
      <c r="G83" s="7">
        <v>8016</v>
      </c>
      <c r="H83" s="8" t="s">
        <v>1207</v>
      </c>
      <c r="I83" s="62"/>
      <c r="J83" s="75" t="s">
        <v>1895</v>
      </c>
      <c r="N83" s="16"/>
      <c r="O83" s="18" t="s">
        <v>326</v>
      </c>
      <c r="P83" s="18" t="s">
        <v>715</v>
      </c>
      <c r="Q83" s="21" t="s">
        <v>324</v>
      </c>
      <c r="R83" s="21" t="str">
        <f t="shared" si="4"/>
        <v>Wanganui DistrictManawatu-Wanganui Region</v>
      </c>
      <c r="V83" s="6" t="str">
        <f t="shared" si="5"/>
        <v>6004Excellere College</v>
      </c>
      <c r="W83" s="89">
        <v>6004</v>
      </c>
      <c r="X83" s="90">
        <v>76</v>
      </c>
      <c r="Y83" s="89" t="s">
        <v>850</v>
      </c>
      <c r="Z83" s="89" t="s">
        <v>236</v>
      </c>
      <c r="AA83" s="89" t="s">
        <v>237</v>
      </c>
      <c r="AC83" s="115" t="str">
        <f t="shared" si="6"/>
        <v>6019WK2634</v>
      </c>
      <c r="AD83" s="109" t="s">
        <v>2367</v>
      </c>
      <c r="AE83" s="109" t="s">
        <v>1928</v>
      </c>
      <c r="AF83" s="110" t="s">
        <v>2232</v>
      </c>
      <c r="AG83" s="110" t="s">
        <v>2232</v>
      </c>
      <c r="AH83" s="116" t="s">
        <v>2114</v>
      </c>
      <c r="AI83" s="16"/>
    </row>
    <row r="84" spans="1:35" x14ac:dyDescent="0.25">
      <c r="A84" s="46" t="s">
        <v>1890</v>
      </c>
      <c r="B84" s="43" t="s">
        <v>2065</v>
      </c>
      <c r="C84" s="43" t="s">
        <v>1930</v>
      </c>
      <c r="D84" s="44">
        <v>0.34160000000000001</v>
      </c>
      <c r="E84" s="45">
        <v>41</v>
      </c>
      <c r="F84" s="17"/>
      <c r="G84" s="7">
        <v>8026</v>
      </c>
      <c r="H84" s="8" t="s">
        <v>1208</v>
      </c>
      <c r="I84" s="62"/>
      <c r="J84" s="75" t="s">
        <v>1896</v>
      </c>
      <c r="N84" s="16"/>
      <c r="O84" s="18" t="s">
        <v>247</v>
      </c>
      <c r="P84" s="18" t="s">
        <v>725</v>
      </c>
      <c r="Q84" s="21" t="s">
        <v>222</v>
      </c>
      <c r="R84" s="21" t="str">
        <f t="shared" si="4"/>
        <v>Wellington CityWellington Region</v>
      </c>
      <c r="V84" s="6" t="str">
        <f t="shared" si="5"/>
        <v>6004The Garden School</v>
      </c>
      <c r="W84" s="89">
        <v>6004</v>
      </c>
      <c r="X84" s="90">
        <v>77</v>
      </c>
      <c r="Y84" s="89" t="s">
        <v>851</v>
      </c>
      <c r="Z84" s="89" t="s">
        <v>259</v>
      </c>
      <c r="AA84" s="89" t="s">
        <v>228</v>
      </c>
      <c r="AC84" s="115" t="str">
        <f t="shared" si="6"/>
        <v>6022NC1013</v>
      </c>
      <c r="AD84" s="109" t="s">
        <v>2368</v>
      </c>
      <c r="AE84" s="109" t="s">
        <v>2127</v>
      </c>
      <c r="AF84" s="110" t="s">
        <v>2236</v>
      </c>
      <c r="AG84" s="110" t="s">
        <v>2237</v>
      </c>
      <c r="AH84" s="116" t="s">
        <v>2114</v>
      </c>
      <c r="AI84" s="16"/>
    </row>
    <row r="85" spans="1:35" x14ac:dyDescent="0.25">
      <c r="A85" s="46" t="s">
        <v>1891</v>
      </c>
      <c r="B85" s="43" t="s">
        <v>2066</v>
      </c>
      <c r="C85" s="43" t="s">
        <v>1932</v>
      </c>
      <c r="D85" s="44">
        <v>1</v>
      </c>
      <c r="E85" s="45">
        <v>120</v>
      </c>
      <c r="F85" s="17"/>
      <c r="G85" s="7">
        <v>8167</v>
      </c>
      <c r="H85" s="8" t="s">
        <v>1209</v>
      </c>
      <c r="I85" s="62"/>
      <c r="J85" s="75" t="s">
        <v>1897</v>
      </c>
      <c r="N85" s="16"/>
      <c r="O85" s="18" t="s">
        <v>238</v>
      </c>
      <c r="P85" s="18" t="s">
        <v>700</v>
      </c>
      <c r="Q85" s="21" t="s">
        <v>231</v>
      </c>
      <c r="R85" s="21" t="str">
        <f t="shared" si="4"/>
        <v>Western Bay of Plenty DistrictBay of Plenty Region</v>
      </c>
      <c r="V85" s="6" t="str">
        <f t="shared" si="5"/>
        <v>6004New Site</v>
      </c>
      <c r="W85" s="89">
        <v>6004</v>
      </c>
      <c r="X85" s="90">
        <v>95</v>
      </c>
      <c r="Y85" s="89" t="s">
        <v>764</v>
      </c>
      <c r="Z85" s="89"/>
      <c r="AA85" s="89"/>
      <c r="AC85" s="115" t="str">
        <f t="shared" si="6"/>
        <v>6022NC1014</v>
      </c>
      <c r="AD85" s="109" t="s">
        <v>2368</v>
      </c>
      <c r="AE85" s="109" t="s">
        <v>1867</v>
      </c>
      <c r="AF85" s="110" t="s">
        <v>2238</v>
      </c>
      <c r="AG85" s="110" t="s">
        <v>2236</v>
      </c>
      <c r="AH85" s="116" t="s">
        <v>2114</v>
      </c>
      <c r="AI85" s="16"/>
    </row>
    <row r="86" spans="1:35" x14ac:dyDescent="0.25">
      <c r="A86" s="46" t="s">
        <v>1892</v>
      </c>
      <c r="B86" s="43" t="s">
        <v>2067</v>
      </c>
      <c r="C86" s="43" t="s">
        <v>1930</v>
      </c>
      <c r="D86" s="44">
        <v>1</v>
      </c>
      <c r="E86" s="45">
        <v>120</v>
      </c>
      <c r="F86" s="17"/>
      <c r="G86" s="7">
        <v>8174</v>
      </c>
      <c r="H86" s="8" t="s">
        <v>1210</v>
      </c>
      <c r="I86" s="62"/>
      <c r="J86" s="75" t="s">
        <v>1898</v>
      </c>
      <c r="N86" s="16"/>
      <c r="O86" s="18" t="s">
        <v>420</v>
      </c>
      <c r="P86" s="18" t="s">
        <v>733</v>
      </c>
      <c r="Q86" s="21" t="s">
        <v>212</v>
      </c>
      <c r="R86" s="21" t="str">
        <f t="shared" si="4"/>
        <v>Westland DistrictWest Coast Region</v>
      </c>
      <c r="V86" s="6" t="str">
        <f t="shared" si="5"/>
        <v>6006Main Campus</v>
      </c>
      <c r="W86" s="89">
        <v>6006</v>
      </c>
      <c r="X86" s="90">
        <v>1</v>
      </c>
      <c r="Y86" s="89" t="s">
        <v>15</v>
      </c>
      <c r="Z86" s="89" t="s">
        <v>215</v>
      </c>
      <c r="AA86" s="89" t="s">
        <v>214</v>
      </c>
      <c r="AC86" s="115" t="str">
        <f t="shared" si="6"/>
        <v>6022NC1188</v>
      </c>
      <c r="AD86" s="109" t="s">
        <v>2368</v>
      </c>
      <c r="AE86" s="109" t="s">
        <v>1869</v>
      </c>
      <c r="AF86" s="110" t="s">
        <v>2236</v>
      </c>
      <c r="AG86" s="110" t="s">
        <v>2237</v>
      </c>
      <c r="AH86" s="116" t="s">
        <v>2114</v>
      </c>
      <c r="AI86" s="16"/>
    </row>
    <row r="87" spans="1:35" x14ac:dyDescent="0.25">
      <c r="A87" s="46" t="s">
        <v>1893</v>
      </c>
      <c r="B87" s="43" t="s">
        <v>2068</v>
      </c>
      <c r="C87" s="43" t="s">
        <v>1930</v>
      </c>
      <c r="D87" s="44">
        <v>1</v>
      </c>
      <c r="E87" s="45">
        <v>122</v>
      </c>
      <c r="F87" s="17"/>
      <c r="G87" s="7">
        <v>8190</v>
      </c>
      <c r="H87" s="8" t="s">
        <v>192</v>
      </c>
      <c r="I87" s="62"/>
      <c r="J87" s="75" t="s">
        <v>1899</v>
      </c>
      <c r="N87" s="16"/>
      <c r="O87" s="18" t="s">
        <v>233</v>
      </c>
      <c r="P87" s="18" t="s">
        <v>703</v>
      </c>
      <c r="Q87" s="21" t="s">
        <v>231</v>
      </c>
      <c r="R87" s="21" t="str">
        <f t="shared" si="4"/>
        <v>Whakatane DistrictBay of Plenty Region</v>
      </c>
      <c r="V87" s="6" t="str">
        <f t="shared" si="5"/>
        <v>6006Auckland Campus</v>
      </c>
      <c r="W87" s="89">
        <v>6006</v>
      </c>
      <c r="X87" s="90">
        <v>3</v>
      </c>
      <c r="Y87" s="89" t="s">
        <v>88</v>
      </c>
      <c r="Z87" s="89" t="s">
        <v>227</v>
      </c>
      <c r="AA87" s="89" t="s">
        <v>228</v>
      </c>
      <c r="AC87" s="115" t="str">
        <f t="shared" si="6"/>
        <v>6022NC1471</v>
      </c>
      <c r="AD87" s="109" t="s">
        <v>2368</v>
      </c>
      <c r="AE87" s="109" t="s">
        <v>1875</v>
      </c>
      <c r="AF87" s="110" t="s">
        <v>2239</v>
      </c>
      <c r="AG87" s="110" t="s">
        <v>2240</v>
      </c>
      <c r="AH87" s="116" t="s">
        <v>2114</v>
      </c>
      <c r="AI87" s="16"/>
    </row>
    <row r="88" spans="1:35" x14ac:dyDescent="0.25">
      <c r="A88" s="46" t="s">
        <v>1894</v>
      </c>
      <c r="B88" s="43" t="s">
        <v>2068</v>
      </c>
      <c r="C88" s="43" t="s">
        <v>1932</v>
      </c>
      <c r="D88" s="44">
        <v>1</v>
      </c>
      <c r="E88" s="45">
        <v>120</v>
      </c>
      <c r="F88" s="17"/>
      <c r="G88" s="7">
        <v>8192</v>
      </c>
      <c r="H88" s="8" t="s">
        <v>1211</v>
      </c>
      <c r="I88" s="62"/>
      <c r="J88" s="75" t="s">
        <v>1900</v>
      </c>
      <c r="N88" s="16"/>
      <c r="O88" s="18" t="s">
        <v>236</v>
      </c>
      <c r="P88" s="18" t="s">
        <v>688</v>
      </c>
      <c r="Q88" s="21" t="s">
        <v>237</v>
      </c>
      <c r="R88" s="21" t="str">
        <f t="shared" si="4"/>
        <v>Whangarei DistrictNorthland Region</v>
      </c>
      <c r="V88" s="6" t="str">
        <f t="shared" si="5"/>
        <v>6006Ensors Road</v>
      </c>
      <c r="W88" s="89">
        <v>6006</v>
      </c>
      <c r="X88" s="90">
        <v>4</v>
      </c>
      <c r="Y88" s="89" t="s">
        <v>852</v>
      </c>
      <c r="Z88" s="89" t="s">
        <v>215</v>
      </c>
      <c r="AA88" s="89" t="s">
        <v>214</v>
      </c>
      <c r="AC88" s="115" t="str">
        <f t="shared" si="6"/>
        <v>6022OP3174</v>
      </c>
      <c r="AD88" s="109" t="s">
        <v>2368</v>
      </c>
      <c r="AE88" s="109" t="s">
        <v>1886</v>
      </c>
      <c r="AF88" s="110" t="s">
        <v>2241</v>
      </c>
      <c r="AG88" s="110" t="s">
        <v>2242</v>
      </c>
      <c r="AH88" s="116" t="s">
        <v>2114</v>
      </c>
      <c r="AI88" s="16"/>
    </row>
    <row r="89" spans="1:35" x14ac:dyDescent="0.25">
      <c r="A89" s="46" t="s">
        <v>1895</v>
      </c>
      <c r="B89" s="43" t="s">
        <v>2069</v>
      </c>
      <c r="C89" s="43" t="s">
        <v>1932</v>
      </c>
      <c r="D89" s="44">
        <v>0.5</v>
      </c>
      <c r="E89" s="45">
        <v>60</v>
      </c>
      <c r="F89" s="17"/>
      <c r="G89" s="7">
        <v>8196</v>
      </c>
      <c r="H89" s="8" t="s">
        <v>1212</v>
      </c>
      <c r="I89" s="62"/>
      <c r="J89" s="75" t="s">
        <v>1901</v>
      </c>
      <c r="N89" s="16"/>
      <c r="O89" s="18" t="s">
        <v>822</v>
      </c>
      <c r="P89" s="18"/>
      <c r="Q89" s="21" t="s">
        <v>822</v>
      </c>
      <c r="R89" s="21" t="str">
        <f t="shared" si="4"/>
        <v>ExtramuralExtramural</v>
      </c>
      <c r="V89" s="6" t="str">
        <f t="shared" si="5"/>
        <v>6006Hornby Campus Connect</v>
      </c>
      <c r="W89" s="89">
        <v>6006</v>
      </c>
      <c r="X89" s="90">
        <v>5</v>
      </c>
      <c r="Y89" s="89" t="s">
        <v>853</v>
      </c>
      <c r="Z89" s="89" t="s">
        <v>215</v>
      </c>
      <c r="AA89" s="89" t="s">
        <v>214</v>
      </c>
      <c r="AC89" s="115" t="str">
        <f t="shared" si="6"/>
        <v>6024NC1468</v>
      </c>
      <c r="AD89" s="109" t="s">
        <v>2369</v>
      </c>
      <c r="AE89" s="109" t="s">
        <v>2151</v>
      </c>
      <c r="AF89" s="110" t="s">
        <v>2121</v>
      </c>
      <c r="AG89" s="110" t="s">
        <v>2243</v>
      </c>
      <c r="AH89" s="116" t="s">
        <v>2114</v>
      </c>
      <c r="AI89" s="16"/>
    </row>
    <row r="90" spans="1:35" x14ac:dyDescent="0.25">
      <c r="A90" s="46" t="s">
        <v>1896</v>
      </c>
      <c r="B90" s="43" t="s">
        <v>2070</v>
      </c>
      <c r="C90" s="43" t="s">
        <v>1930</v>
      </c>
      <c r="D90" s="44">
        <v>0.66669999999999996</v>
      </c>
      <c r="E90" s="45">
        <v>80</v>
      </c>
      <c r="F90" s="17"/>
      <c r="G90" s="7">
        <v>8200</v>
      </c>
      <c r="H90" s="8" t="s">
        <v>193</v>
      </c>
      <c r="I90" s="62"/>
      <c r="J90" s="75" t="s">
        <v>1902</v>
      </c>
      <c r="N90" s="16"/>
      <c r="V90" s="6" t="str">
        <f t="shared" si="5"/>
        <v>6006Bishopdale Campus Connect</v>
      </c>
      <c r="W90" s="89">
        <v>6006</v>
      </c>
      <c r="X90" s="90">
        <v>6</v>
      </c>
      <c r="Y90" s="89" t="s">
        <v>854</v>
      </c>
      <c r="Z90" s="89" t="s">
        <v>215</v>
      </c>
      <c r="AA90" s="89" t="s">
        <v>214</v>
      </c>
      <c r="AC90" s="115" t="str">
        <f t="shared" si="6"/>
        <v>6024WC3093</v>
      </c>
      <c r="AD90" s="109" t="s">
        <v>2369</v>
      </c>
      <c r="AE90" s="109" t="s">
        <v>2244</v>
      </c>
      <c r="AF90" s="110" t="s">
        <v>2197</v>
      </c>
      <c r="AG90" s="110" t="s">
        <v>2243</v>
      </c>
      <c r="AH90" s="116" t="s">
        <v>2123</v>
      </c>
      <c r="AI90" s="16"/>
    </row>
    <row r="91" spans="1:35" x14ac:dyDescent="0.25">
      <c r="A91" s="46" t="s">
        <v>1897</v>
      </c>
      <c r="B91" s="43" t="s">
        <v>2071</v>
      </c>
      <c r="C91" s="43" t="s">
        <v>1930</v>
      </c>
      <c r="D91" s="44">
        <v>0.58330000000000004</v>
      </c>
      <c r="E91" s="45">
        <v>70</v>
      </c>
      <c r="F91" s="17"/>
      <c r="G91" s="7">
        <v>8201</v>
      </c>
      <c r="H91" s="8" t="s">
        <v>1213</v>
      </c>
      <c r="I91" s="62"/>
      <c r="J91" s="75" t="s">
        <v>1903</v>
      </c>
      <c r="N91" s="16"/>
      <c r="V91" s="6" t="str">
        <f t="shared" si="5"/>
        <v>6006New Brighton Campus Connect</v>
      </c>
      <c r="W91" s="89">
        <v>6006</v>
      </c>
      <c r="X91" s="90">
        <v>7</v>
      </c>
      <c r="Y91" s="89" t="s">
        <v>855</v>
      </c>
      <c r="Z91" s="89" t="s">
        <v>215</v>
      </c>
      <c r="AA91" s="89" t="s">
        <v>214</v>
      </c>
      <c r="AC91" s="115" t="str">
        <f t="shared" si="6"/>
        <v>7003MY0018</v>
      </c>
      <c r="AD91" s="109" t="s">
        <v>2370</v>
      </c>
      <c r="AE91" s="109" t="s">
        <v>2245</v>
      </c>
      <c r="AF91" s="110" t="s">
        <v>2115</v>
      </c>
      <c r="AG91" s="110" t="s">
        <v>2246</v>
      </c>
      <c r="AH91" s="116" t="s">
        <v>2114</v>
      </c>
      <c r="AI91" s="16"/>
    </row>
    <row r="92" spans="1:35" x14ac:dyDescent="0.25">
      <c r="A92" s="46" t="s">
        <v>1898</v>
      </c>
      <c r="B92" s="43" t="s">
        <v>2072</v>
      </c>
      <c r="C92" s="43" t="s">
        <v>1930</v>
      </c>
      <c r="D92" s="44">
        <v>1</v>
      </c>
      <c r="E92" s="45">
        <v>121</v>
      </c>
      <c r="F92" s="17"/>
      <c r="G92" s="7">
        <v>8210</v>
      </c>
      <c r="H92" s="8" t="s">
        <v>1214</v>
      </c>
      <c r="I92" s="62"/>
      <c r="J92" s="75" t="s">
        <v>1904</v>
      </c>
      <c r="N92" s="16"/>
      <c r="V92" s="6" t="str">
        <f t="shared" si="5"/>
        <v>6006Rangiora Campus Connect</v>
      </c>
      <c r="W92" s="6">
        <v>6006</v>
      </c>
      <c r="X92" s="6">
        <v>8</v>
      </c>
      <c r="Y92" s="6" t="s">
        <v>856</v>
      </c>
      <c r="Z92" s="6" t="s">
        <v>213</v>
      </c>
      <c r="AA92" s="6" t="s">
        <v>214</v>
      </c>
      <c r="AC92" s="115" t="str">
        <f t="shared" si="6"/>
        <v>7003MY0019</v>
      </c>
      <c r="AD92" s="109" t="s">
        <v>2370</v>
      </c>
      <c r="AE92" s="109" t="s">
        <v>2247</v>
      </c>
      <c r="AF92" s="110" t="s">
        <v>2115</v>
      </c>
      <c r="AG92" s="110" t="s">
        <v>2246</v>
      </c>
      <c r="AH92" s="116" t="s">
        <v>2114</v>
      </c>
      <c r="AI92" s="16"/>
    </row>
    <row r="93" spans="1:35" x14ac:dyDescent="0.25">
      <c r="A93" s="46" t="s">
        <v>1899</v>
      </c>
      <c r="B93" s="43" t="s">
        <v>2073</v>
      </c>
      <c r="C93" s="43" t="s">
        <v>1930</v>
      </c>
      <c r="D93" s="44">
        <v>0.61670000000000003</v>
      </c>
      <c r="E93" s="45">
        <v>74</v>
      </c>
      <c r="F93" s="17"/>
      <c r="G93" s="7">
        <v>8215</v>
      </c>
      <c r="H93" s="8" t="s">
        <v>1215</v>
      </c>
      <c r="I93" s="62"/>
      <c r="J93" s="75" t="s">
        <v>1905</v>
      </c>
      <c r="N93" s="16"/>
      <c r="V93" s="6" t="str">
        <f t="shared" si="5"/>
        <v>6006Christchurch Men's Prison</v>
      </c>
      <c r="W93" s="89">
        <v>6006</v>
      </c>
      <c r="X93" s="90">
        <v>21</v>
      </c>
      <c r="Y93" s="89" t="s">
        <v>857</v>
      </c>
      <c r="Z93" s="89" t="s">
        <v>215</v>
      </c>
      <c r="AA93" s="89" t="s">
        <v>214</v>
      </c>
      <c r="AC93" s="115" t="str">
        <f t="shared" si="6"/>
        <v>7003MY0031</v>
      </c>
      <c r="AD93" s="109" t="s">
        <v>2370</v>
      </c>
      <c r="AE93" s="109" t="s">
        <v>2248</v>
      </c>
      <c r="AF93" s="110" t="s">
        <v>2146</v>
      </c>
      <c r="AG93" s="110" t="s">
        <v>2249</v>
      </c>
      <c r="AH93" s="116" t="s">
        <v>2114</v>
      </c>
      <c r="AI93" s="16"/>
    </row>
    <row r="94" spans="1:35" x14ac:dyDescent="0.25">
      <c r="A94" s="46" t="s">
        <v>1900</v>
      </c>
      <c r="B94" s="43" t="s">
        <v>2074</v>
      </c>
      <c r="C94" s="43" t="s">
        <v>1930</v>
      </c>
      <c r="D94" s="44">
        <v>0.33329999999999999</v>
      </c>
      <c r="E94" s="45">
        <v>40</v>
      </c>
      <c r="F94" s="17"/>
      <c r="G94" s="7">
        <v>8224</v>
      </c>
      <c r="H94" s="8" t="s">
        <v>1216</v>
      </c>
      <c r="I94" s="62"/>
      <c r="J94" s="75" t="s">
        <v>1906</v>
      </c>
      <c r="N94" s="16"/>
      <c r="V94" s="6" t="str">
        <f t="shared" si="5"/>
        <v>6006Driving School</v>
      </c>
      <c r="W94" s="89">
        <v>6006</v>
      </c>
      <c r="X94" s="90">
        <v>22</v>
      </c>
      <c r="Y94" s="89" t="s">
        <v>858</v>
      </c>
      <c r="Z94" s="89" t="s">
        <v>215</v>
      </c>
      <c r="AA94" s="89" t="s">
        <v>214</v>
      </c>
      <c r="AC94" s="115" t="str">
        <f t="shared" si="6"/>
        <v>7003MY0157</v>
      </c>
      <c r="AD94" s="109" t="s">
        <v>2370</v>
      </c>
      <c r="AE94" s="109" t="s">
        <v>2250</v>
      </c>
      <c r="AF94" s="110" t="s">
        <v>2115</v>
      </c>
      <c r="AG94" s="110" t="s">
        <v>2115</v>
      </c>
      <c r="AH94" s="116" t="s">
        <v>2114</v>
      </c>
      <c r="AI94" s="16"/>
    </row>
    <row r="95" spans="1:35" x14ac:dyDescent="0.25">
      <c r="A95" s="46" t="s">
        <v>1901</v>
      </c>
      <c r="B95" s="43" t="s">
        <v>2075</v>
      </c>
      <c r="C95" s="43" t="s">
        <v>1930</v>
      </c>
      <c r="D95" s="44">
        <v>0.33329999999999999</v>
      </c>
      <c r="E95" s="45">
        <v>40</v>
      </c>
      <c r="F95" s="17"/>
      <c r="G95" s="7">
        <v>8229</v>
      </c>
      <c r="H95" s="8" t="s">
        <v>1217</v>
      </c>
      <c r="I95" s="62"/>
      <c r="J95" s="75" t="s">
        <v>1907</v>
      </c>
      <c r="N95" s="16"/>
      <c r="V95" s="6" t="str">
        <f t="shared" si="5"/>
        <v>6006Ashburton</v>
      </c>
      <c r="W95" s="89">
        <v>6006</v>
      </c>
      <c r="X95" s="90">
        <v>31</v>
      </c>
      <c r="Y95" s="89" t="s">
        <v>17</v>
      </c>
      <c r="Z95" s="89" t="s">
        <v>220</v>
      </c>
      <c r="AA95" s="89" t="s">
        <v>214</v>
      </c>
      <c r="AC95" s="115" t="str">
        <f t="shared" si="6"/>
        <v>7003MY0248</v>
      </c>
      <c r="AD95" s="109" t="s">
        <v>2370</v>
      </c>
      <c r="AE95" s="109" t="s">
        <v>2251</v>
      </c>
      <c r="AF95" s="110" t="s">
        <v>2115</v>
      </c>
      <c r="AG95" s="110" t="s">
        <v>2246</v>
      </c>
      <c r="AH95" s="116" t="s">
        <v>2114</v>
      </c>
      <c r="AI95" s="16"/>
    </row>
    <row r="96" spans="1:35" x14ac:dyDescent="0.25">
      <c r="A96" s="46" t="s">
        <v>1902</v>
      </c>
      <c r="B96" s="43" t="s">
        <v>2076</v>
      </c>
      <c r="C96" s="43" t="s">
        <v>1930</v>
      </c>
      <c r="D96" s="44">
        <v>0.625</v>
      </c>
      <c r="E96" s="45">
        <v>75</v>
      </c>
      <c r="F96" s="17"/>
      <c r="G96" s="7">
        <v>8247</v>
      </c>
      <c r="H96" s="8" t="s">
        <v>1218</v>
      </c>
      <c r="I96" s="62"/>
      <c r="J96" s="75" t="s">
        <v>1908</v>
      </c>
      <c r="N96" s="16"/>
      <c r="V96" s="6" t="str">
        <f t="shared" si="5"/>
        <v>6006Washdyke Farm Campus</v>
      </c>
      <c r="W96" s="89">
        <v>6006</v>
      </c>
      <c r="X96" s="90">
        <v>32</v>
      </c>
      <c r="Y96" s="89" t="s">
        <v>859</v>
      </c>
      <c r="Z96" s="89" t="s">
        <v>218</v>
      </c>
      <c r="AA96" s="89" t="s">
        <v>214</v>
      </c>
      <c r="AC96" s="115" t="str">
        <f t="shared" si="6"/>
        <v>7003MY0345</v>
      </c>
      <c r="AD96" s="109" t="s">
        <v>2370</v>
      </c>
      <c r="AE96" s="109" t="s">
        <v>2252</v>
      </c>
      <c r="AF96" s="110" t="s">
        <v>2115</v>
      </c>
      <c r="AG96" s="110" t="s">
        <v>2246</v>
      </c>
      <c r="AH96" s="116" t="s">
        <v>2114</v>
      </c>
      <c r="AI96" s="16"/>
    </row>
    <row r="97" spans="1:35" x14ac:dyDescent="0.25">
      <c r="A97" s="46" t="s">
        <v>1903</v>
      </c>
      <c r="B97" s="43" t="s">
        <v>2077</v>
      </c>
      <c r="C97" s="43" t="s">
        <v>1930</v>
      </c>
      <c r="D97" s="44">
        <v>0.57499999999999996</v>
      </c>
      <c r="E97" s="45">
        <v>69</v>
      </c>
      <c r="F97" s="17"/>
      <c r="G97" s="7">
        <v>8252</v>
      </c>
      <c r="H97" s="8" t="s">
        <v>1219</v>
      </c>
      <c r="I97" s="62"/>
      <c r="J97" s="75" t="s">
        <v>1909</v>
      </c>
      <c r="N97" s="16"/>
      <c r="V97" s="6" t="str">
        <f t="shared" si="5"/>
        <v>6006Timaru Campus</v>
      </c>
      <c r="W97" s="89">
        <v>6006</v>
      </c>
      <c r="X97" s="90">
        <v>33</v>
      </c>
      <c r="Y97" s="89" t="s">
        <v>860</v>
      </c>
      <c r="Z97" s="89" t="s">
        <v>218</v>
      </c>
      <c r="AA97" s="89" t="s">
        <v>214</v>
      </c>
      <c r="AC97" s="115" t="str">
        <f t="shared" si="6"/>
        <v>7003MY0427</v>
      </c>
      <c r="AD97" s="109" t="s">
        <v>2370</v>
      </c>
      <c r="AE97" s="109" t="s">
        <v>2253</v>
      </c>
      <c r="AF97" s="110" t="s">
        <v>2115</v>
      </c>
      <c r="AG97" s="110" t="s">
        <v>2246</v>
      </c>
      <c r="AH97" s="116" t="s">
        <v>2114</v>
      </c>
      <c r="AI97" s="16"/>
    </row>
    <row r="98" spans="1:35" x14ac:dyDescent="0.25">
      <c r="A98" s="46" t="s">
        <v>1904</v>
      </c>
      <c r="B98" s="43" t="s">
        <v>2078</v>
      </c>
      <c r="C98" s="43" t="s">
        <v>1930</v>
      </c>
      <c r="D98" s="44">
        <v>0.625</v>
      </c>
      <c r="E98" s="45">
        <v>75</v>
      </c>
      <c r="F98" s="17"/>
      <c r="G98" s="7">
        <v>8265</v>
      </c>
      <c r="H98" s="8" t="s">
        <v>194</v>
      </c>
      <c r="I98" s="62"/>
      <c r="J98" s="75" t="s">
        <v>1910</v>
      </c>
      <c r="N98" s="16"/>
      <c r="V98" s="6" t="str">
        <f t="shared" si="5"/>
        <v>6006Oamaru</v>
      </c>
      <c r="W98" s="89">
        <v>6006</v>
      </c>
      <c r="X98" s="90">
        <v>34</v>
      </c>
      <c r="Y98" s="89" t="s">
        <v>861</v>
      </c>
      <c r="Z98" s="89" t="s">
        <v>229</v>
      </c>
      <c r="AA98" s="89" t="s">
        <v>217</v>
      </c>
      <c r="AC98" s="115" t="str">
        <f t="shared" si="6"/>
        <v>7003MY1015</v>
      </c>
      <c r="AD98" s="109" t="s">
        <v>2370</v>
      </c>
      <c r="AE98" s="109" t="s">
        <v>2254</v>
      </c>
      <c r="AF98" s="110" t="s">
        <v>2115</v>
      </c>
      <c r="AG98" s="110" t="s">
        <v>2246</v>
      </c>
      <c r="AH98" s="116" t="s">
        <v>2114</v>
      </c>
      <c r="AI98" s="16"/>
    </row>
    <row r="99" spans="1:35" x14ac:dyDescent="0.25">
      <c r="A99" s="46" t="s">
        <v>1905</v>
      </c>
      <c r="B99" s="43" t="s">
        <v>2079</v>
      </c>
      <c r="C99" s="43" t="s">
        <v>1932</v>
      </c>
      <c r="D99" s="44">
        <v>0.54169999999999996</v>
      </c>
      <c r="E99" s="45">
        <v>65</v>
      </c>
      <c r="F99" s="17"/>
      <c r="G99" s="7">
        <v>8270</v>
      </c>
      <c r="H99" s="8" t="s">
        <v>1220</v>
      </c>
      <c r="I99" s="62"/>
      <c r="J99" s="75" t="s">
        <v>1911</v>
      </c>
      <c r="N99" s="16"/>
      <c r="V99" s="6" t="str">
        <f t="shared" si="5"/>
        <v>6006Seminars / Offsite</v>
      </c>
      <c r="W99" s="89">
        <v>6006</v>
      </c>
      <c r="X99" s="90">
        <v>91</v>
      </c>
      <c r="Y99" s="89" t="s">
        <v>862</v>
      </c>
      <c r="Z99" s="89" t="s">
        <v>828</v>
      </c>
      <c r="AA99" s="89" t="s">
        <v>828</v>
      </c>
      <c r="AC99" s="115" t="str">
        <f t="shared" si="6"/>
        <v>7003MY1100</v>
      </c>
      <c r="AD99" s="109" t="s">
        <v>2370</v>
      </c>
      <c r="AE99" s="109" t="s">
        <v>2255</v>
      </c>
      <c r="AF99" s="110" t="s">
        <v>2115</v>
      </c>
      <c r="AG99" s="110" t="s">
        <v>2115</v>
      </c>
      <c r="AH99" s="116" t="s">
        <v>2114</v>
      </c>
      <c r="AI99" s="16"/>
    </row>
    <row r="100" spans="1:35" x14ac:dyDescent="0.25">
      <c r="A100" s="46" t="s">
        <v>1906</v>
      </c>
      <c r="B100" s="43" t="s">
        <v>2080</v>
      </c>
      <c r="C100" s="43" t="s">
        <v>1930</v>
      </c>
      <c r="D100" s="44">
        <v>1</v>
      </c>
      <c r="E100" s="45">
        <v>120</v>
      </c>
      <c r="F100" s="17"/>
      <c r="G100" s="7">
        <v>8277</v>
      </c>
      <c r="H100" s="8" t="s">
        <v>1221</v>
      </c>
      <c r="I100" s="62"/>
      <c r="J100" s="75" t="s">
        <v>1912</v>
      </c>
      <c r="N100" s="16"/>
      <c r="V100" s="6" t="str">
        <f t="shared" si="5"/>
        <v>6006Trade Academy - non-lead provider delivery</v>
      </c>
      <c r="W100" s="89">
        <v>6006</v>
      </c>
      <c r="X100" s="90">
        <v>92</v>
      </c>
      <c r="Y100" s="89" t="s">
        <v>863</v>
      </c>
      <c r="Z100" s="89" t="s">
        <v>828</v>
      </c>
      <c r="AA100" s="89" t="s">
        <v>828</v>
      </c>
      <c r="AC100" s="115" t="str">
        <f t="shared" si="6"/>
        <v>7006LI0029</v>
      </c>
      <c r="AD100" s="109" t="s">
        <v>2371</v>
      </c>
      <c r="AE100" s="109" t="s">
        <v>2256</v>
      </c>
      <c r="AF100" s="110" t="s">
        <v>2115</v>
      </c>
      <c r="AG100" s="110" t="s">
        <v>2115</v>
      </c>
      <c r="AH100" s="116" t="s">
        <v>2114</v>
      </c>
      <c r="AI100" s="16"/>
    </row>
    <row r="101" spans="1:35" x14ac:dyDescent="0.25">
      <c r="A101" s="46" t="s">
        <v>1907</v>
      </c>
      <c r="B101" s="43" t="s">
        <v>2081</v>
      </c>
      <c r="C101" s="43" t="s">
        <v>1930</v>
      </c>
      <c r="D101" s="44">
        <v>1</v>
      </c>
      <c r="E101" s="45">
        <v>120</v>
      </c>
      <c r="F101" s="17"/>
      <c r="G101" s="7">
        <v>8285</v>
      </c>
      <c r="H101" s="8" t="s">
        <v>1222</v>
      </c>
      <c r="I101" s="62"/>
      <c r="J101" s="75" t="s">
        <v>1913</v>
      </c>
      <c r="N101" s="16"/>
      <c r="V101" s="6" t="str">
        <f t="shared" si="5"/>
        <v>6006New Site</v>
      </c>
      <c r="W101" s="89">
        <v>6006</v>
      </c>
      <c r="X101" s="90">
        <v>95</v>
      </c>
      <c r="Y101" s="89" t="s">
        <v>764</v>
      </c>
      <c r="Z101" s="89"/>
      <c r="AA101" s="89"/>
      <c r="AC101" s="115" t="str">
        <f t="shared" si="6"/>
        <v>7006LI0034</v>
      </c>
      <c r="AD101" s="109" t="s">
        <v>2371</v>
      </c>
      <c r="AE101" s="109" t="s">
        <v>2257</v>
      </c>
      <c r="AF101" s="110" t="s">
        <v>2115</v>
      </c>
      <c r="AG101" s="110" t="s">
        <v>2115</v>
      </c>
      <c r="AH101" s="116" t="s">
        <v>2114</v>
      </c>
      <c r="AI101" s="16"/>
    </row>
    <row r="102" spans="1:35" x14ac:dyDescent="0.25">
      <c r="A102" s="46" t="s">
        <v>1908</v>
      </c>
      <c r="B102" s="43" t="s">
        <v>2082</v>
      </c>
      <c r="C102" s="43" t="s">
        <v>1932</v>
      </c>
      <c r="D102" s="44">
        <v>0.5</v>
      </c>
      <c r="E102" s="45">
        <v>60</v>
      </c>
      <c r="F102" s="17"/>
      <c r="G102" s="7">
        <v>8297</v>
      </c>
      <c r="H102" s="8" t="s">
        <v>1223</v>
      </c>
      <c r="I102" s="62"/>
      <c r="J102" s="75" t="s">
        <v>1914</v>
      </c>
      <c r="N102" s="16"/>
      <c r="V102" s="6" t="str">
        <f t="shared" si="5"/>
        <v>6006Distance</v>
      </c>
      <c r="W102" s="89">
        <v>6006</v>
      </c>
      <c r="X102" s="90">
        <v>98</v>
      </c>
      <c r="Y102" s="89" t="s">
        <v>864</v>
      </c>
      <c r="Z102" s="89" t="s">
        <v>822</v>
      </c>
      <c r="AA102" s="89" t="s">
        <v>822</v>
      </c>
      <c r="AC102" s="115" t="str">
        <f t="shared" si="6"/>
        <v>7006LI0035</v>
      </c>
      <c r="AD102" s="109" t="s">
        <v>2371</v>
      </c>
      <c r="AE102" s="109" t="s">
        <v>2258</v>
      </c>
      <c r="AF102" s="110" t="s">
        <v>2115</v>
      </c>
      <c r="AG102" s="110" t="s">
        <v>2115</v>
      </c>
      <c r="AH102" s="116" t="s">
        <v>2114</v>
      </c>
      <c r="AI102" s="16"/>
    </row>
    <row r="103" spans="1:35" x14ac:dyDescent="0.25">
      <c r="A103" s="46" t="s">
        <v>1909</v>
      </c>
      <c r="B103" s="43" t="s">
        <v>2083</v>
      </c>
      <c r="C103" s="43" t="s">
        <v>1930</v>
      </c>
      <c r="D103" s="44">
        <v>0.5</v>
      </c>
      <c r="E103" s="45">
        <v>60</v>
      </c>
      <c r="F103" s="17"/>
      <c r="G103" s="7">
        <v>8308</v>
      </c>
      <c r="H103" s="8" t="s">
        <v>1224</v>
      </c>
      <c r="I103" s="62"/>
      <c r="J103" s="75" t="s">
        <v>1915</v>
      </c>
      <c r="N103" s="16"/>
      <c r="V103" s="6" t="str">
        <f t="shared" si="5"/>
        <v>6007EIT Hawke's Bay Main Campus Taradale</v>
      </c>
      <c r="W103" s="89">
        <v>6007</v>
      </c>
      <c r="X103" s="90">
        <v>1</v>
      </c>
      <c r="Y103" s="89" t="s">
        <v>303</v>
      </c>
      <c r="Z103" s="89" t="s">
        <v>223</v>
      </c>
      <c r="AA103" s="89" t="s">
        <v>224</v>
      </c>
      <c r="AC103" s="115" t="str">
        <f t="shared" si="6"/>
        <v>7006LI0375</v>
      </c>
      <c r="AD103" s="109" t="s">
        <v>2371</v>
      </c>
      <c r="AE103" s="109" t="s">
        <v>2259</v>
      </c>
      <c r="AF103" s="110" t="s">
        <v>2115</v>
      </c>
      <c r="AG103" s="110" t="s">
        <v>2115</v>
      </c>
      <c r="AH103" s="116" t="s">
        <v>2114</v>
      </c>
      <c r="AI103" s="16"/>
    </row>
    <row r="104" spans="1:35" x14ac:dyDescent="0.25">
      <c r="A104" s="46" t="s">
        <v>2291</v>
      </c>
      <c r="B104" s="43" t="s">
        <v>2394</v>
      </c>
      <c r="C104" s="43" t="s">
        <v>1930</v>
      </c>
      <c r="D104" s="44">
        <v>0.33300000000000002</v>
      </c>
      <c r="E104" s="45">
        <v>40</v>
      </c>
      <c r="F104" s="17"/>
      <c r="G104" s="7">
        <v>8325</v>
      </c>
      <c r="H104" s="8" t="s">
        <v>1225</v>
      </c>
      <c r="I104" s="62"/>
      <c r="J104" s="75" t="s">
        <v>1916</v>
      </c>
      <c r="N104" s="16"/>
      <c r="V104" s="6" t="str">
        <f t="shared" si="5"/>
        <v>6007Main Campus Taradale</v>
      </c>
      <c r="W104" s="89">
        <v>6007</v>
      </c>
      <c r="X104" s="90">
        <v>1</v>
      </c>
      <c r="Y104" s="89" t="s">
        <v>1360</v>
      </c>
      <c r="Z104" s="89" t="s">
        <v>223</v>
      </c>
      <c r="AA104" s="89" t="s">
        <v>224</v>
      </c>
      <c r="AC104" s="115" t="str">
        <f t="shared" si="6"/>
        <v>7006LI0399</v>
      </c>
      <c r="AD104" s="109" t="s">
        <v>2371</v>
      </c>
      <c r="AE104" s="109" t="s">
        <v>2260</v>
      </c>
      <c r="AF104" s="110" t="s">
        <v>2115</v>
      </c>
      <c r="AG104" s="110" t="s">
        <v>2115</v>
      </c>
      <c r="AH104" s="116" t="s">
        <v>2114</v>
      </c>
      <c r="AI104" s="16"/>
    </row>
    <row r="105" spans="1:35" x14ac:dyDescent="0.25">
      <c r="A105" s="46" t="s">
        <v>1910</v>
      </c>
      <c r="B105" s="43" t="s">
        <v>2084</v>
      </c>
      <c r="C105" s="43" t="s">
        <v>1930</v>
      </c>
      <c r="D105" s="44">
        <v>0.33329999999999999</v>
      </c>
      <c r="E105" s="45">
        <v>40</v>
      </c>
      <c r="F105" s="17"/>
      <c r="G105" s="7">
        <v>8327</v>
      </c>
      <c r="H105" s="8" t="s">
        <v>1226</v>
      </c>
      <c r="I105" s="62"/>
      <c r="J105" s="75" t="s">
        <v>1917</v>
      </c>
      <c r="N105" s="16"/>
      <c r="V105" s="6" t="str">
        <f t="shared" si="5"/>
        <v>6007EIT Hastings Learning Centre</v>
      </c>
      <c r="W105" s="89">
        <v>6007</v>
      </c>
      <c r="X105" s="90">
        <v>2</v>
      </c>
      <c r="Y105" s="89" t="s">
        <v>304</v>
      </c>
      <c r="Z105" s="89" t="s">
        <v>305</v>
      </c>
      <c r="AA105" s="89" t="s">
        <v>224</v>
      </c>
      <c r="AC105" s="115" t="str">
        <f t="shared" si="6"/>
        <v>7006LI0681</v>
      </c>
      <c r="AD105" s="109" t="s">
        <v>2371</v>
      </c>
      <c r="AE105" s="109" t="s">
        <v>2261</v>
      </c>
      <c r="AF105" s="110" t="s">
        <v>2115</v>
      </c>
      <c r="AG105" s="110" t="s">
        <v>2115</v>
      </c>
      <c r="AH105" s="116" t="s">
        <v>2114</v>
      </c>
      <c r="AI105" s="16"/>
    </row>
    <row r="106" spans="1:35" x14ac:dyDescent="0.25">
      <c r="A106" s="46" t="s">
        <v>1911</v>
      </c>
      <c r="B106" s="43" t="s">
        <v>2085</v>
      </c>
      <c r="C106" s="43" t="s">
        <v>1930</v>
      </c>
      <c r="D106" s="44">
        <v>0.50829999999999997</v>
      </c>
      <c r="E106" s="45">
        <v>60</v>
      </c>
      <c r="F106" s="17"/>
      <c r="G106" s="7">
        <v>8329</v>
      </c>
      <c r="H106" s="8" t="s">
        <v>1227</v>
      </c>
      <c r="I106" s="62"/>
      <c r="J106" s="75" t="s">
        <v>1918</v>
      </c>
      <c r="N106" s="16"/>
      <c r="V106" s="6" t="str">
        <f t="shared" si="5"/>
        <v>6007Hastings Centre</v>
      </c>
      <c r="W106" s="89">
        <v>6007</v>
      </c>
      <c r="X106" s="90">
        <v>2</v>
      </c>
      <c r="Y106" s="89" t="s">
        <v>1361</v>
      </c>
      <c r="Z106" s="89" t="s">
        <v>305</v>
      </c>
      <c r="AA106" s="89" t="s">
        <v>224</v>
      </c>
      <c r="AC106" s="115" t="str">
        <f t="shared" si="6"/>
        <v>7006LI3015</v>
      </c>
      <c r="AD106" s="109" t="s">
        <v>2371</v>
      </c>
      <c r="AE106" s="109" t="s">
        <v>2262</v>
      </c>
      <c r="AF106" s="110" t="s">
        <v>2138</v>
      </c>
      <c r="AG106" s="110" t="s">
        <v>2197</v>
      </c>
      <c r="AH106" s="116" t="s">
        <v>2114</v>
      </c>
      <c r="AI106" s="16"/>
    </row>
    <row r="107" spans="1:35" x14ac:dyDescent="0.25">
      <c r="A107" s="46" t="s">
        <v>1912</v>
      </c>
      <c r="B107" s="43" t="s">
        <v>2086</v>
      </c>
      <c r="C107" s="43" t="s">
        <v>1932</v>
      </c>
      <c r="D107" s="44">
        <v>0.52500000000000002</v>
      </c>
      <c r="E107" s="45">
        <v>63</v>
      </c>
      <c r="F107" s="17"/>
      <c r="G107" s="7">
        <v>8331</v>
      </c>
      <c r="H107" s="8" t="s">
        <v>1228</v>
      </c>
      <c r="I107" s="62"/>
      <c r="J107" s="75" t="s">
        <v>1919</v>
      </c>
      <c r="N107" s="16"/>
      <c r="V107" s="6" t="str">
        <f t="shared" si="5"/>
        <v>6007Central Hawke's Bay Centre</v>
      </c>
      <c r="W107" s="89">
        <v>6007</v>
      </c>
      <c r="X107" s="90">
        <v>3</v>
      </c>
      <c r="Y107" s="89" t="s">
        <v>1362</v>
      </c>
      <c r="Z107" s="89" t="s">
        <v>307</v>
      </c>
      <c r="AA107" s="89" t="s">
        <v>224</v>
      </c>
      <c r="AC107" s="115" t="str">
        <f t="shared" si="6"/>
        <v>7006LI3025</v>
      </c>
      <c r="AD107" s="109" t="s">
        <v>2371</v>
      </c>
      <c r="AE107" s="109" t="s">
        <v>2263</v>
      </c>
      <c r="AF107" s="110" t="s">
        <v>2264</v>
      </c>
      <c r="AG107" s="110" t="s">
        <v>2265</v>
      </c>
      <c r="AH107" s="116" t="s">
        <v>2114</v>
      </c>
      <c r="AI107" s="16"/>
    </row>
    <row r="108" spans="1:35" x14ac:dyDescent="0.25">
      <c r="A108" s="46" t="s">
        <v>2395</v>
      </c>
      <c r="B108" s="43" t="s">
        <v>2396</v>
      </c>
      <c r="C108" s="43" t="s">
        <v>1930</v>
      </c>
      <c r="D108" s="44">
        <v>0.33329999999999999</v>
      </c>
      <c r="E108" s="45">
        <v>40</v>
      </c>
      <c r="F108" s="17"/>
      <c r="G108" s="7">
        <v>8332</v>
      </c>
      <c r="H108" s="8" t="s">
        <v>1229</v>
      </c>
      <c r="I108" s="62"/>
      <c r="J108" s="75" t="s">
        <v>1920</v>
      </c>
      <c r="N108" s="16"/>
      <c r="V108" s="6" t="str">
        <f t="shared" si="5"/>
        <v>6007EIT Central Hawke's Bay Learning Centre</v>
      </c>
      <c r="W108" s="89">
        <v>6007</v>
      </c>
      <c r="X108" s="90">
        <v>3</v>
      </c>
      <c r="Y108" s="89" t="s">
        <v>306</v>
      </c>
      <c r="Z108" s="89" t="s">
        <v>307</v>
      </c>
      <c r="AA108" s="89" t="s">
        <v>224</v>
      </c>
      <c r="AC108" s="115" t="str">
        <f t="shared" si="6"/>
        <v>7006LI3055</v>
      </c>
      <c r="AD108" s="109" t="s">
        <v>2371</v>
      </c>
      <c r="AE108" s="109" t="s">
        <v>2266</v>
      </c>
      <c r="AF108" s="110" t="s">
        <v>2115</v>
      </c>
      <c r="AG108" s="110" t="s">
        <v>2267</v>
      </c>
      <c r="AH108" s="116" t="s">
        <v>2114</v>
      </c>
      <c r="AI108" s="16"/>
    </row>
    <row r="109" spans="1:35" x14ac:dyDescent="0.25">
      <c r="A109" s="46" t="s">
        <v>1913</v>
      </c>
      <c r="B109" s="43" t="s">
        <v>2087</v>
      </c>
      <c r="C109" s="43" t="s">
        <v>1930</v>
      </c>
      <c r="D109" s="44">
        <v>0.58330000000000004</v>
      </c>
      <c r="E109" s="45">
        <v>70</v>
      </c>
      <c r="F109" s="17"/>
      <c r="G109" s="7">
        <v>8341</v>
      </c>
      <c r="H109" s="8" t="s">
        <v>1230</v>
      </c>
      <c r="I109" s="62"/>
      <c r="J109" s="75" t="s">
        <v>1921</v>
      </c>
      <c r="N109" s="16"/>
      <c r="V109" s="6" t="str">
        <f t="shared" si="5"/>
        <v>6007EIT Flaxmere Learning Centre</v>
      </c>
      <c r="W109" s="89">
        <v>6007</v>
      </c>
      <c r="X109" s="90">
        <v>4</v>
      </c>
      <c r="Y109" s="89" t="s">
        <v>308</v>
      </c>
      <c r="Z109" s="89" t="s">
        <v>305</v>
      </c>
      <c r="AA109" s="89" t="s">
        <v>224</v>
      </c>
      <c r="AC109" s="115" t="str">
        <f t="shared" si="6"/>
        <v>7006LI3060</v>
      </c>
      <c r="AD109" s="109" t="s">
        <v>2371</v>
      </c>
      <c r="AE109" s="109" t="s">
        <v>2268</v>
      </c>
      <c r="AF109" s="110" t="s">
        <v>2115</v>
      </c>
      <c r="AG109" s="110" t="s">
        <v>2267</v>
      </c>
      <c r="AH109" s="116" t="s">
        <v>2114</v>
      </c>
      <c r="AI109" s="16"/>
    </row>
    <row r="110" spans="1:35" x14ac:dyDescent="0.25">
      <c r="A110" s="46" t="s">
        <v>1914</v>
      </c>
      <c r="B110" s="43" t="s">
        <v>2088</v>
      </c>
      <c r="C110" s="43" t="s">
        <v>1930</v>
      </c>
      <c r="D110" s="44">
        <v>0.58330000000000004</v>
      </c>
      <c r="E110" s="45">
        <v>70</v>
      </c>
      <c r="F110" s="17"/>
      <c r="G110" s="7">
        <v>8352</v>
      </c>
      <c r="H110" s="8" t="s">
        <v>1231</v>
      </c>
      <c r="I110" s="62"/>
      <c r="J110" s="75" t="s">
        <v>1922</v>
      </c>
      <c r="N110" s="16"/>
      <c r="V110" s="6" t="str">
        <f t="shared" si="5"/>
        <v>6007Flaxmere Centre</v>
      </c>
      <c r="W110" s="89">
        <v>6007</v>
      </c>
      <c r="X110" s="90">
        <v>4</v>
      </c>
      <c r="Y110" s="89" t="s">
        <v>1363</v>
      </c>
      <c r="Z110" s="89" t="s">
        <v>305</v>
      </c>
      <c r="AA110" s="89" t="s">
        <v>224</v>
      </c>
      <c r="AC110" s="115" t="str">
        <f t="shared" si="6"/>
        <v>7006LI5066</v>
      </c>
      <c r="AD110" s="109" t="s">
        <v>2371</v>
      </c>
      <c r="AE110" s="109" t="s">
        <v>2269</v>
      </c>
      <c r="AF110" s="110" t="s">
        <v>2115</v>
      </c>
      <c r="AG110" s="110" t="s">
        <v>2267</v>
      </c>
      <c r="AH110" s="116" t="s">
        <v>2114</v>
      </c>
      <c r="AI110" s="16"/>
    </row>
    <row r="111" spans="1:35" x14ac:dyDescent="0.25">
      <c r="A111" s="46" t="s">
        <v>1915</v>
      </c>
      <c r="B111" s="43" t="s">
        <v>2089</v>
      </c>
      <c r="C111" s="43" t="s">
        <v>1930</v>
      </c>
      <c r="D111" s="44">
        <v>0.66669999999999996</v>
      </c>
      <c r="E111" s="45">
        <v>80</v>
      </c>
      <c r="F111" s="17"/>
      <c r="G111" s="7">
        <v>8356</v>
      </c>
      <c r="H111" s="8" t="s">
        <v>1232</v>
      </c>
      <c r="I111" s="62"/>
      <c r="J111" s="75" t="s">
        <v>1923</v>
      </c>
      <c r="N111" s="16"/>
      <c r="V111" s="6" t="str">
        <f t="shared" si="5"/>
        <v>6007EIT Wairoa Learning Centre</v>
      </c>
      <c r="W111" s="89">
        <v>6007</v>
      </c>
      <c r="X111" s="90">
        <v>5</v>
      </c>
      <c r="Y111" s="89" t="s">
        <v>309</v>
      </c>
      <c r="Z111" s="89" t="s">
        <v>310</v>
      </c>
      <c r="AA111" s="89" t="s">
        <v>224</v>
      </c>
      <c r="AC111" s="115" t="str">
        <f t="shared" si="6"/>
        <v>7006NC1014</v>
      </c>
      <c r="AD111" s="109" t="s">
        <v>2371</v>
      </c>
      <c r="AE111" s="109" t="s">
        <v>1867</v>
      </c>
      <c r="AF111" s="110" t="s">
        <v>2185</v>
      </c>
      <c r="AG111" s="110" t="s">
        <v>2270</v>
      </c>
      <c r="AH111" s="116" t="s">
        <v>2194</v>
      </c>
      <c r="AI111" s="16"/>
    </row>
    <row r="112" spans="1:35" x14ac:dyDescent="0.25">
      <c r="A112" s="46" t="s">
        <v>1916</v>
      </c>
      <c r="B112" s="43" t="s">
        <v>2090</v>
      </c>
      <c r="C112" s="43" t="s">
        <v>1930</v>
      </c>
      <c r="D112" s="44">
        <v>0.33329999999999999</v>
      </c>
      <c r="E112" s="45">
        <v>40</v>
      </c>
      <c r="F112" s="17"/>
      <c r="G112" s="7">
        <v>8360</v>
      </c>
      <c r="H112" s="8" t="s">
        <v>793</v>
      </c>
      <c r="I112" s="62"/>
      <c r="J112" s="75" t="s">
        <v>1924</v>
      </c>
      <c r="N112" s="16"/>
      <c r="V112" s="6" t="str">
        <f t="shared" si="5"/>
        <v>6007Wairoa</v>
      </c>
      <c r="W112" s="89">
        <v>6007</v>
      </c>
      <c r="X112" s="90">
        <v>5</v>
      </c>
      <c r="Y112" s="89" t="s">
        <v>1364</v>
      </c>
      <c r="Z112" s="89" t="s">
        <v>310</v>
      </c>
      <c r="AA112" s="89" t="s">
        <v>224</v>
      </c>
      <c r="AC112" s="115" t="str">
        <f t="shared" si="6"/>
        <v>7006NC1433</v>
      </c>
      <c r="AD112" s="109" t="s">
        <v>2371</v>
      </c>
      <c r="AE112" s="109" t="s">
        <v>2111</v>
      </c>
      <c r="AF112" s="110" t="s">
        <v>2123</v>
      </c>
      <c r="AG112" s="110" t="s">
        <v>2150</v>
      </c>
      <c r="AH112" s="116" t="s">
        <v>2154</v>
      </c>
      <c r="AI112" s="16"/>
    </row>
    <row r="113" spans="1:35" x14ac:dyDescent="0.25">
      <c r="A113" s="46" t="s">
        <v>1917</v>
      </c>
      <c r="B113" s="43" t="s">
        <v>2091</v>
      </c>
      <c r="C113" s="43" t="s">
        <v>1932</v>
      </c>
      <c r="D113" s="44">
        <v>0.625</v>
      </c>
      <c r="E113" s="45">
        <v>75</v>
      </c>
      <c r="F113" s="17"/>
      <c r="G113" s="7">
        <v>8365</v>
      </c>
      <c r="H113" s="8" t="s">
        <v>825</v>
      </c>
      <c r="I113" s="62"/>
      <c r="J113" s="75" t="s">
        <v>1925</v>
      </c>
      <c r="N113" s="16"/>
      <c r="V113" s="6" t="str">
        <f t="shared" si="5"/>
        <v>6007EIT Maraenui Learning Centre</v>
      </c>
      <c r="W113" s="89">
        <v>6007</v>
      </c>
      <c r="X113" s="90">
        <v>6</v>
      </c>
      <c r="Y113" s="89" t="s">
        <v>311</v>
      </c>
      <c r="Z113" s="89" t="s">
        <v>223</v>
      </c>
      <c r="AA113" s="89" t="s">
        <v>224</v>
      </c>
      <c r="AC113" s="115" t="str">
        <f t="shared" si="6"/>
        <v>7006NC1435</v>
      </c>
      <c r="AD113" s="109" t="s">
        <v>2371</v>
      </c>
      <c r="AE113" s="109" t="s">
        <v>1870</v>
      </c>
      <c r="AF113" s="110" t="s">
        <v>2271</v>
      </c>
      <c r="AG113" s="110" t="s">
        <v>2272</v>
      </c>
      <c r="AH113" s="116" t="s">
        <v>2273</v>
      </c>
      <c r="AI113" s="16"/>
    </row>
    <row r="114" spans="1:35" x14ac:dyDescent="0.25">
      <c r="A114" s="46" t="s">
        <v>1918</v>
      </c>
      <c r="B114" s="43" t="s">
        <v>2092</v>
      </c>
      <c r="C114" s="43" t="s">
        <v>1930</v>
      </c>
      <c r="D114" s="44">
        <v>0.5</v>
      </c>
      <c r="E114" s="45">
        <v>60</v>
      </c>
      <c r="F114" s="17"/>
      <c r="G114" s="7">
        <v>8379</v>
      </c>
      <c r="H114" s="8" t="s">
        <v>794</v>
      </c>
      <c r="I114" s="62"/>
      <c r="J114" s="75" t="s">
        <v>1926</v>
      </c>
      <c r="N114" s="16"/>
      <c r="V114" s="6" t="str">
        <f t="shared" si="5"/>
        <v>6007Maraenui</v>
      </c>
      <c r="W114" s="89">
        <v>6007</v>
      </c>
      <c r="X114" s="90">
        <v>6</v>
      </c>
      <c r="Y114" s="89" t="s">
        <v>1365</v>
      </c>
      <c r="Z114" s="89" t="s">
        <v>223</v>
      </c>
      <c r="AA114" s="89" t="s">
        <v>224</v>
      </c>
      <c r="AC114" s="115" t="str">
        <f t="shared" si="6"/>
        <v>7006NC1471</v>
      </c>
      <c r="AD114" s="109" t="s">
        <v>2371</v>
      </c>
      <c r="AE114" s="109" t="s">
        <v>1875</v>
      </c>
      <c r="AF114" s="110" t="s">
        <v>2274</v>
      </c>
      <c r="AG114" s="110" t="s">
        <v>2275</v>
      </c>
      <c r="AH114" s="116" t="s">
        <v>2276</v>
      </c>
      <c r="AI114" s="16"/>
    </row>
    <row r="115" spans="1:35" x14ac:dyDescent="0.25">
      <c r="A115" s="46" t="s">
        <v>1919</v>
      </c>
      <c r="B115" s="43" t="s">
        <v>2093</v>
      </c>
      <c r="C115" s="43" t="s">
        <v>1932</v>
      </c>
      <c r="D115" s="44">
        <v>0.5</v>
      </c>
      <c r="E115" s="45">
        <v>60</v>
      </c>
      <c r="F115" s="17"/>
      <c r="G115" s="7">
        <v>8387</v>
      </c>
      <c r="H115" s="8" t="s">
        <v>1233</v>
      </c>
      <c r="I115" s="62"/>
      <c r="J115" s="75" t="s">
        <v>1927</v>
      </c>
      <c r="N115" s="16"/>
      <c r="V115" s="6" t="str">
        <f t="shared" si="5"/>
        <v>6007EIT Tairawhiti Campus</v>
      </c>
      <c r="W115" s="89">
        <v>6007</v>
      </c>
      <c r="X115" s="90">
        <v>7</v>
      </c>
      <c r="Y115" s="89" t="s">
        <v>312</v>
      </c>
      <c r="Z115" s="89" t="s">
        <v>234</v>
      </c>
      <c r="AA115" s="89" t="s">
        <v>235</v>
      </c>
      <c r="AC115" s="115" t="str">
        <f t="shared" si="6"/>
        <v>7006NC1533</v>
      </c>
      <c r="AD115" s="109" t="s">
        <v>2371</v>
      </c>
      <c r="AE115" s="109" t="s">
        <v>1877</v>
      </c>
      <c r="AF115" s="110" t="s">
        <v>2277</v>
      </c>
      <c r="AG115" s="110" t="s">
        <v>2278</v>
      </c>
      <c r="AH115" s="116" t="s">
        <v>2279</v>
      </c>
      <c r="AI115" s="16"/>
    </row>
    <row r="116" spans="1:35" ht="15.75" thickBot="1" x14ac:dyDescent="0.3">
      <c r="A116" s="46" t="s">
        <v>1920</v>
      </c>
      <c r="B116" s="43" t="s">
        <v>2094</v>
      </c>
      <c r="C116" s="43" t="s">
        <v>1930</v>
      </c>
      <c r="D116" s="44">
        <v>0.5</v>
      </c>
      <c r="E116" s="45">
        <v>60</v>
      </c>
      <c r="F116" s="17"/>
      <c r="G116" s="7">
        <v>8396</v>
      </c>
      <c r="H116" s="8" t="s">
        <v>1234</v>
      </c>
      <c r="I116" s="62"/>
      <c r="J116" s="76" t="s">
        <v>1928</v>
      </c>
      <c r="N116" s="16"/>
      <c r="V116" s="6" t="str">
        <f t="shared" si="5"/>
        <v>6007Tairawhiti Campus</v>
      </c>
      <c r="W116" s="89">
        <v>6007</v>
      </c>
      <c r="X116" s="90">
        <v>7</v>
      </c>
      <c r="Y116" s="89" t="s">
        <v>1366</v>
      </c>
      <c r="Z116" s="89" t="s">
        <v>234</v>
      </c>
      <c r="AA116" s="89" t="s">
        <v>235</v>
      </c>
      <c r="AC116" s="115" t="str">
        <f t="shared" si="6"/>
        <v>7006NC1534</v>
      </c>
      <c r="AD116" s="109" t="s">
        <v>2371</v>
      </c>
      <c r="AE116" s="109" t="s">
        <v>1878</v>
      </c>
      <c r="AF116" s="110" t="s">
        <v>2280</v>
      </c>
      <c r="AG116" s="110" t="s">
        <v>2281</v>
      </c>
      <c r="AH116" s="116" t="s">
        <v>2282</v>
      </c>
      <c r="AI116" s="16"/>
    </row>
    <row r="117" spans="1:35" x14ac:dyDescent="0.25">
      <c r="A117" s="46" t="s">
        <v>1921</v>
      </c>
      <c r="B117" s="43" t="s">
        <v>2095</v>
      </c>
      <c r="C117" s="43" t="s">
        <v>1930</v>
      </c>
      <c r="D117" s="44">
        <v>1</v>
      </c>
      <c r="E117" s="45">
        <v>120</v>
      </c>
      <c r="F117" s="17"/>
      <c r="G117" s="7">
        <v>8405</v>
      </c>
      <c r="H117" s="8" t="s">
        <v>1235</v>
      </c>
      <c r="I117" s="62"/>
      <c r="N117" s="16"/>
      <c r="V117" s="6" t="str">
        <f t="shared" si="5"/>
        <v>6007EIT Tairawhiti Campus</v>
      </c>
      <c r="W117" s="89">
        <v>6007</v>
      </c>
      <c r="X117" s="90">
        <v>8</v>
      </c>
      <c r="Y117" s="89" t="s">
        <v>312</v>
      </c>
      <c r="Z117" s="89" t="s">
        <v>234</v>
      </c>
      <c r="AA117" s="89" t="s">
        <v>235</v>
      </c>
      <c r="AC117" s="115" t="str">
        <f t="shared" si="6"/>
        <v>7006PC3062</v>
      </c>
      <c r="AD117" s="109" t="s">
        <v>2371</v>
      </c>
      <c r="AE117" s="109" t="s">
        <v>1891</v>
      </c>
      <c r="AF117" s="110" t="s">
        <v>2115</v>
      </c>
      <c r="AG117" s="110" t="s">
        <v>2115</v>
      </c>
      <c r="AH117" s="116" t="s">
        <v>2114</v>
      </c>
      <c r="AI117" s="16"/>
    </row>
    <row r="118" spans="1:35" x14ac:dyDescent="0.25">
      <c r="A118" s="46" t="s">
        <v>2317</v>
      </c>
      <c r="B118" s="43" t="s">
        <v>2397</v>
      </c>
      <c r="C118" s="43" t="s">
        <v>1930</v>
      </c>
      <c r="D118" s="44">
        <v>0.5</v>
      </c>
      <c r="E118" s="45">
        <v>60</v>
      </c>
      <c r="F118" s="17"/>
      <c r="G118" s="7">
        <v>8415</v>
      </c>
      <c r="H118" s="8" t="s">
        <v>795</v>
      </c>
      <c r="I118" s="62"/>
      <c r="N118" s="16"/>
      <c r="V118" s="6" t="str">
        <f t="shared" si="5"/>
        <v>6007Tairawhiti Campus</v>
      </c>
      <c r="W118" s="89">
        <v>6007</v>
      </c>
      <c r="X118" s="90">
        <v>8</v>
      </c>
      <c r="Y118" s="89" t="s">
        <v>1366</v>
      </c>
      <c r="Z118" s="89" t="s">
        <v>234</v>
      </c>
      <c r="AA118" s="89" t="s">
        <v>235</v>
      </c>
      <c r="AC118" s="115" t="str">
        <f t="shared" si="6"/>
        <v>7006TF0745</v>
      </c>
      <c r="AD118" s="109" t="s">
        <v>2371</v>
      </c>
      <c r="AE118" s="109" t="s">
        <v>2283</v>
      </c>
      <c r="AF118" s="110" t="s">
        <v>2284</v>
      </c>
      <c r="AG118" s="110" t="s">
        <v>2285</v>
      </c>
      <c r="AH118" s="116" t="s">
        <v>2114</v>
      </c>
      <c r="AI118" s="16"/>
    </row>
    <row r="119" spans="1:35" x14ac:dyDescent="0.25">
      <c r="A119" s="46" t="s">
        <v>1922</v>
      </c>
      <c r="B119" s="43" t="s">
        <v>2096</v>
      </c>
      <c r="C119" s="43" t="s">
        <v>1930</v>
      </c>
      <c r="D119" s="44">
        <v>0.58330000000000004</v>
      </c>
      <c r="E119" s="45">
        <v>70</v>
      </c>
      <c r="F119" s="17"/>
      <c r="G119" s="7">
        <v>8425</v>
      </c>
      <c r="H119" s="8" t="s">
        <v>1236</v>
      </c>
      <c r="I119" s="62"/>
      <c r="N119" s="16"/>
      <c r="V119" s="6" t="str">
        <f t="shared" si="5"/>
        <v>6007Tairâwhiti Campus</v>
      </c>
      <c r="W119" s="89">
        <v>6007</v>
      </c>
      <c r="X119" s="90">
        <v>8</v>
      </c>
      <c r="Y119" s="89" t="s">
        <v>1367</v>
      </c>
      <c r="Z119" s="89" t="s">
        <v>234</v>
      </c>
      <c r="AA119" s="89" t="s">
        <v>235</v>
      </c>
      <c r="AC119" s="115" t="str">
        <f t="shared" si="6"/>
        <v>7006TF0746</v>
      </c>
      <c r="AD119" s="109" t="s">
        <v>2371</v>
      </c>
      <c r="AE119" s="109" t="s">
        <v>1905</v>
      </c>
      <c r="AF119" s="110" t="s">
        <v>2284</v>
      </c>
      <c r="AG119" s="110" t="s">
        <v>2149</v>
      </c>
      <c r="AH119" s="116" t="s">
        <v>2114</v>
      </c>
      <c r="AI119" s="16"/>
    </row>
    <row r="120" spans="1:35" x14ac:dyDescent="0.25">
      <c r="A120" s="46" t="s">
        <v>1923</v>
      </c>
      <c r="B120" s="43" t="s">
        <v>2097</v>
      </c>
      <c r="C120" s="43" t="s">
        <v>1930</v>
      </c>
      <c r="D120" s="44">
        <v>0.57499999999999996</v>
      </c>
      <c r="E120" s="45">
        <v>71</v>
      </c>
      <c r="F120" s="17"/>
      <c r="G120" s="7">
        <v>8433</v>
      </c>
      <c r="H120" s="8" t="s">
        <v>1237</v>
      </c>
      <c r="I120" s="62"/>
      <c r="N120" s="16"/>
      <c r="V120" s="6" t="str">
        <f t="shared" si="5"/>
        <v>6007EIT - Auckland</v>
      </c>
      <c r="W120" s="89">
        <v>6007</v>
      </c>
      <c r="X120" s="90">
        <v>9</v>
      </c>
      <c r="Y120" s="89" t="s">
        <v>1368</v>
      </c>
      <c r="Z120" s="89" t="s">
        <v>227</v>
      </c>
      <c r="AA120" s="89" t="s">
        <v>228</v>
      </c>
      <c r="AC120" s="115" t="str">
        <f t="shared" si="6"/>
        <v>7006TF0751</v>
      </c>
      <c r="AD120" s="109" t="s">
        <v>2371</v>
      </c>
      <c r="AE120" s="109" t="s">
        <v>1906</v>
      </c>
      <c r="AF120" s="110" t="s">
        <v>2147</v>
      </c>
      <c r="AG120" s="110" t="s">
        <v>2135</v>
      </c>
      <c r="AH120" s="116" t="s">
        <v>2149</v>
      </c>
      <c r="AI120" s="16"/>
    </row>
    <row r="121" spans="1:35" x14ac:dyDescent="0.25">
      <c r="A121" s="46" t="s">
        <v>1924</v>
      </c>
      <c r="B121" s="43" t="s">
        <v>2075</v>
      </c>
      <c r="C121" s="43" t="s">
        <v>1930</v>
      </c>
      <c r="D121" s="44">
        <v>0.625</v>
      </c>
      <c r="E121" s="45">
        <v>75</v>
      </c>
      <c r="F121" s="17"/>
      <c r="G121" s="7">
        <v>8441</v>
      </c>
      <c r="H121" s="8" t="s">
        <v>195</v>
      </c>
      <c r="I121" s="62"/>
      <c r="N121" s="16"/>
      <c r="V121" s="6" t="str">
        <f t="shared" si="5"/>
        <v>6007EIT Auckland Campus</v>
      </c>
      <c r="W121" s="89">
        <v>6007</v>
      </c>
      <c r="X121" s="90">
        <v>9</v>
      </c>
      <c r="Y121" s="89" t="s">
        <v>313</v>
      </c>
      <c r="Z121" s="89" t="s">
        <v>227</v>
      </c>
      <c r="AA121" s="89" t="s">
        <v>228</v>
      </c>
      <c r="AC121" s="115" t="str">
        <f t="shared" si="6"/>
        <v>7006TF0753</v>
      </c>
      <c r="AD121" s="109" t="s">
        <v>2371</v>
      </c>
      <c r="AE121" s="109" t="s">
        <v>1907</v>
      </c>
      <c r="AF121" s="110" t="s">
        <v>2146</v>
      </c>
      <c r="AG121" s="110" t="s">
        <v>2148</v>
      </c>
      <c r="AH121" s="116" t="s">
        <v>2286</v>
      </c>
      <c r="AI121" s="16"/>
    </row>
    <row r="122" spans="1:35" x14ac:dyDescent="0.25">
      <c r="A122" s="46" t="s">
        <v>1925</v>
      </c>
      <c r="B122" s="43" t="s">
        <v>2098</v>
      </c>
      <c r="C122" s="43" t="s">
        <v>1932</v>
      </c>
      <c r="D122" s="44">
        <v>0.58330000000000004</v>
      </c>
      <c r="E122" s="45">
        <v>70</v>
      </c>
      <c r="F122" s="17"/>
      <c r="G122" s="7">
        <v>8449</v>
      </c>
      <c r="H122" s="8" t="s">
        <v>1238</v>
      </c>
      <c r="I122" s="62"/>
      <c r="N122" s="16"/>
      <c r="V122" s="6" t="str">
        <f t="shared" si="5"/>
        <v>6007EIT Tairawhiti Stout St Campus</v>
      </c>
      <c r="W122" s="89">
        <v>6007</v>
      </c>
      <c r="X122" s="90">
        <v>10</v>
      </c>
      <c r="Y122" s="89" t="s">
        <v>865</v>
      </c>
      <c r="Z122" s="89" t="s">
        <v>234</v>
      </c>
      <c r="AA122" s="89" t="s">
        <v>235</v>
      </c>
      <c r="AC122" s="115" t="str">
        <f t="shared" si="6"/>
        <v>7006TF0762</v>
      </c>
      <c r="AD122" s="109" t="s">
        <v>2371</v>
      </c>
      <c r="AE122" s="109" t="s">
        <v>2287</v>
      </c>
      <c r="AF122" s="110" t="s">
        <v>2288</v>
      </c>
      <c r="AG122" s="110" t="s">
        <v>2289</v>
      </c>
      <c r="AH122" s="116" t="s">
        <v>2114</v>
      </c>
      <c r="AI122" s="16"/>
    </row>
    <row r="123" spans="1:35" x14ac:dyDescent="0.25">
      <c r="A123" s="46" t="s">
        <v>1926</v>
      </c>
      <c r="B123" s="43" t="s">
        <v>2099</v>
      </c>
      <c r="C123" s="43" t="s">
        <v>1930</v>
      </c>
      <c r="D123" s="44">
        <v>1</v>
      </c>
      <c r="E123" s="45">
        <v>120</v>
      </c>
      <c r="F123" s="17"/>
      <c r="G123" s="7">
        <v>8455</v>
      </c>
      <c r="H123" s="8" t="s">
        <v>1239</v>
      </c>
      <c r="I123" s="62"/>
      <c r="N123" s="16"/>
      <c r="V123" s="6" t="str">
        <f t="shared" si="5"/>
        <v>6007EIT Ruatoria Learning Centre</v>
      </c>
      <c r="W123" s="89">
        <v>6007</v>
      </c>
      <c r="X123" s="90">
        <v>11</v>
      </c>
      <c r="Y123" s="89" t="s">
        <v>866</v>
      </c>
      <c r="Z123" s="89" t="s">
        <v>234</v>
      </c>
      <c r="AA123" s="89" t="s">
        <v>235</v>
      </c>
      <c r="AC123" s="115" t="str">
        <f t="shared" si="6"/>
        <v>7006TF0784</v>
      </c>
      <c r="AD123" s="109" t="s">
        <v>2371</v>
      </c>
      <c r="AE123" s="109" t="s">
        <v>1908</v>
      </c>
      <c r="AF123" s="110" t="s">
        <v>2141</v>
      </c>
      <c r="AG123" s="110" t="s">
        <v>2290</v>
      </c>
      <c r="AH123" s="116" t="s">
        <v>2121</v>
      </c>
      <c r="AI123" s="16"/>
    </row>
    <row r="124" spans="1:35" x14ac:dyDescent="0.25">
      <c r="A124" s="46" t="s">
        <v>1927</v>
      </c>
      <c r="B124" s="43" t="s">
        <v>2100</v>
      </c>
      <c r="C124" s="43" t="s">
        <v>1930</v>
      </c>
      <c r="D124" s="44">
        <v>1</v>
      </c>
      <c r="E124" s="45">
        <v>120</v>
      </c>
      <c r="F124" s="17"/>
      <c r="G124" s="7">
        <v>8457</v>
      </c>
      <c r="H124" s="8" t="s">
        <v>1240</v>
      </c>
      <c r="I124" s="62"/>
      <c r="N124" s="16"/>
      <c r="V124" s="6" t="str">
        <f t="shared" si="5"/>
        <v>6007EIT Tokomaru Bay Learning Centrre</v>
      </c>
      <c r="W124" s="89">
        <v>6007</v>
      </c>
      <c r="X124" s="90">
        <v>12</v>
      </c>
      <c r="Y124" s="89" t="s">
        <v>867</v>
      </c>
      <c r="Z124" s="89" t="s">
        <v>234</v>
      </c>
      <c r="AA124" s="89" t="s">
        <v>235</v>
      </c>
      <c r="AC124" s="115" t="str">
        <f t="shared" si="6"/>
        <v>7006TF0845</v>
      </c>
      <c r="AD124" s="109" t="s">
        <v>2371</v>
      </c>
      <c r="AE124" s="109" t="s">
        <v>1909</v>
      </c>
      <c r="AF124" s="110" t="s">
        <v>2284</v>
      </c>
      <c r="AG124" s="110" t="s">
        <v>2116</v>
      </c>
      <c r="AH124" s="116" t="s">
        <v>2114</v>
      </c>
      <c r="AI124" s="16"/>
    </row>
    <row r="125" spans="1:35" ht="15.75" thickBot="1" x14ac:dyDescent="0.3">
      <c r="A125" s="47" t="s">
        <v>1928</v>
      </c>
      <c r="B125" s="48" t="s">
        <v>2101</v>
      </c>
      <c r="C125" s="48" t="s">
        <v>1932</v>
      </c>
      <c r="D125" s="87">
        <v>1</v>
      </c>
      <c r="E125" s="49">
        <v>120</v>
      </c>
      <c r="F125" s="17"/>
      <c r="G125" s="7">
        <v>8458</v>
      </c>
      <c r="H125" s="8" t="s">
        <v>826</v>
      </c>
      <c r="I125" s="62"/>
      <c r="N125" s="16"/>
      <c r="V125" s="6" t="str">
        <f t="shared" si="5"/>
        <v>6007New Site</v>
      </c>
      <c r="W125" s="89">
        <v>6007</v>
      </c>
      <c r="X125" s="90">
        <v>95</v>
      </c>
      <c r="Y125" s="89" t="s">
        <v>764</v>
      </c>
      <c r="Z125" s="89"/>
      <c r="AA125" s="89"/>
      <c r="AC125" s="115" t="str">
        <f t="shared" si="6"/>
        <v>7006TF0848</v>
      </c>
      <c r="AD125" s="109" t="s">
        <v>2371</v>
      </c>
      <c r="AE125" s="109" t="s">
        <v>2291</v>
      </c>
      <c r="AF125" s="110" t="s">
        <v>2292</v>
      </c>
      <c r="AG125" s="110" t="s">
        <v>2141</v>
      </c>
      <c r="AH125" s="116" t="s">
        <v>2114</v>
      </c>
      <c r="AI125" s="16"/>
    </row>
    <row r="126" spans="1:35" x14ac:dyDescent="0.25">
      <c r="F126" s="17"/>
      <c r="G126" s="7">
        <v>8465</v>
      </c>
      <c r="H126" s="8" t="s">
        <v>1241</v>
      </c>
      <c r="I126" s="62"/>
      <c r="N126" s="16"/>
      <c r="V126" s="6" t="str">
        <f t="shared" si="5"/>
        <v>6008Main Campus</v>
      </c>
      <c r="W126" s="89">
        <v>6008</v>
      </c>
      <c r="X126" s="90">
        <v>1</v>
      </c>
      <c r="Y126" s="89" t="s">
        <v>15</v>
      </c>
      <c r="Z126" s="89" t="s">
        <v>314</v>
      </c>
      <c r="AA126" s="89" t="s">
        <v>222</v>
      </c>
      <c r="AC126" s="115" t="str">
        <f t="shared" si="6"/>
        <v>7006TF0850</v>
      </c>
      <c r="AD126" s="109" t="s">
        <v>2371</v>
      </c>
      <c r="AE126" s="109" t="s">
        <v>1910</v>
      </c>
      <c r="AF126" s="110" t="s">
        <v>2286</v>
      </c>
      <c r="AG126" s="110" t="s">
        <v>2123</v>
      </c>
      <c r="AH126" s="116" t="s">
        <v>2114</v>
      </c>
      <c r="AI126" s="16"/>
    </row>
    <row r="127" spans="1:35" x14ac:dyDescent="0.25">
      <c r="F127" s="17"/>
      <c r="G127" s="7">
        <v>8471</v>
      </c>
      <c r="H127" s="8" t="s">
        <v>1242</v>
      </c>
      <c r="I127" s="62"/>
      <c r="N127" s="16"/>
      <c r="V127" s="6" t="str">
        <f t="shared" si="5"/>
        <v>6008Auckland</v>
      </c>
      <c r="W127" s="89">
        <v>6008</v>
      </c>
      <c r="X127" s="90">
        <v>3</v>
      </c>
      <c r="Y127" s="89" t="s">
        <v>2</v>
      </c>
      <c r="Z127" s="89" t="s">
        <v>227</v>
      </c>
      <c r="AA127" s="89" t="s">
        <v>228</v>
      </c>
      <c r="AC127" s="115" t="str">
        <f t="shared" si="6"/>
        <v>7006TF0852</v>
      </c>
      <c r="AD127" s="109" t="s">
        <v>2371</v>
      </c>
      <c r="AE127" s="109" t="s">
        <v>2293</v>
      </c>
      <c r="AF127" s="110" t="s">
        <v>2294</v>
      </c>
      <c r="AG127" s="110" t="s">
        <v>2295</v>
      </c>
      <c r="AH127" s="116" t="s">
        <v>2114</v>
      </c>
      <c r="AI127" s="16"/>
    </row>
    <row r="128" spans="1:35" x14ac:dyDescent="0.25">
      <c r="F128" s="17"/>
      <c r="G128" s="7">
        <v>8473</v>
      </c>
      <c r="H128" s="8" t="s">
        <v>1243</v>
      </c>
      <c r="I128" s="62"/>
      <c r="N128" s="16"/>
      <c r="V128" s="6" t="str">
        <f t="shared" si="5"/>
        <v>6008Christchurch</v>
      </c>
      <c r="W128" s="89">
        <v>6008</v>
      </c>
      <c r="X128" s="90">
        <v>4</v>
      </c>
      <c r="Y128" s="89" t="s">
        <v>37</v>
      </c>
      <c r="Z128" s="89" t="s">
        <v>215</v>
      </c>
      <c r="AA128" s="89" t="s">
        <v>214</v>
      </c>
      <c r="AC128" s="115" t="str">
        <f t="shared" si="6"/>
        <v>7006TF0853</v>
      </c>
      <c r="AD128" s="109" t="s">
        <v>2371</v>
      </c>
      <c r="AE128" s="109" t="s">
        <v>1911</v>
      </c>
      <c r="AF128" s="110" t="s">
        <v>2294</v>
      </c>
      <c r="AG128" s="110" t="s">
        <v>2295</v>
      </c>
      <c r="AH128" s="116" t="s">
        <v>2114</v>
      </c>
      <c r="AI128" s="16"/>
    </row>
    <row r="129" spans="6:35" x14ac:dyDescent="0.25">
      <c r="F129" s="17"/>
      <c r="G129" s="7">
        <v>8475</v>
      </c>
      <c r="H129" s="8" t="s">
        <v>1244</v>
      </c>
      <c r="I129" s="62"/>
      <c r="N129" s="16"/>
      <c r="V129" s="6" t="str">
        <f t="shared" si="5"/>
        <v>6008Wellington</v>
      </c>
      <c r="W129" s="89">
        <v>6008</v>
      </c>
      <c r="X129" s="90">
        <v>5</v>
      </c>
      <c r="Y129" s="89" t="s">
        <v>0</v>
      </c>
      <c r="Z129" s="89" t="s">
        <v>247</v>
      </c>
      <c r="AA129" s="89" t="s">
        <v>222</v>
      </c>
      <c r="AC129" s="115" t="str">
        <f t="shared" si="6"/>
        <v>7006TF0854</v>
      </c>
      <c r="AD129" s="109" t="s">
        <v>2371</v>
      </c>
      <c r="AE129" s="109" t="s">
        <v>1912</v>
      </c>
      <c r="AF129" s="110" t="s">
        <v>2294</v>
      </c>
      <c r="AG129" s="110" t="s">
        <v>2295</v>
      </c>
      <c r="AH129" s="116" t="s">
        <v>2114</v>
      </c>
      <c r="AI129" s="16"/>
    </row>
    <row r="130" spans="6:35" x14ac:dyDescent="0.25">
      <c r="F130" s="17"/>
      <c r="G130" s="7">
        <v>8479</v>
      </c>
      <c r="H130" s="8" t="s">
        <v>1245</v>
      </c>
      <c r="I130" s="62"/>
      <c r="N130" s="16"/>
      <c r="V130" s="6" t="str">
        <f t="shared" si="5"/>
        <v>6008Whangarei</v>
      </c>
      <c r="W130" s="89">
        <v>6008</v>
      </c>
      <c r="X130" s="90">
        <v>6</v>
      </c>
      <c r="Y130" s="89" t="s">
        <v>38</v>
      </c>
      <c r="Z130" s="89" t="s">
        <v>236</v>
      </c>
      <c r="AA130" s="89" t="s">
        <v>237</v>
      </c>
      <c r="AC130" s="115" t="str">
        <f t="shared" si="6"/>
        <v>7006TF0855</v>
      </c>
      <c r="AD130" s="109" t="s">
        <v>2371</v>
      </c>
      <c r="AE130" s="109" t="s">
        <v>2296</v>
      </c>
      <c r="AF130" s="110" t="s">
        <v>2284</v>
      </c>
      <c r="AG130" s="110" t="s">
        <v>2116</v>
      </c>
      <c r="AH130" s="116" t="s">
        <v>2114</v>
      </c>
      <c r="AI130" s="16"/>
    </row>
    <row r="131" spans="6:35" x14ac:dyDescent="0.25">
      <c r="F131" s="17"/>
      <c r="G131" s="7">
        <v>8489</v>
      </c>
      <c r="H131" s="8" t="s">
        <v>1246</v>
      </c>
      <c r="I131" s="62"/>
      <c r="N131" s="16"/>
      <c r="V131" s="6" t="str">
        <f t="shared" si="5"/>
        <v>6008Porirua</v>
      </c>
      <c r="W131" s="89">
        <v>6008</v>
      </c>
      <c r="X131" s="90">
        <v>7</v>
      </c>
      <c r="Y131" s="89" t="s">
        <v>1369</v>
      </c>
      <c r="Z131" s="89" t="s">
        <v>221</v>
      </c>
      <c r="AA131" s="89" t="s">
        <v>222</v>
      </c>
      <c r="AC131" s="115" t="str">
        <f t="shared" si="6"/>
        <v>7006TF0904</v>
      </c>
      <c r="AD131" s="109" t="s">
        <v>2371</v>
      </c>
      <c r="AE131" s="109" t="s">
        <v>2297</v>
      </c>
      <c r="AF131" s="110" t="s">
        <v>2298</v>
      </c>
      <c r="AG131" s="110" t="s">
        <v>2294</v>
      </c>
      <c r="AH131" s="116" t="s">
        <v>2197</v>
      </c>
      <c r="AI131" s="16"/>
    </row>
    <row r="132" spans="6:35" x14ac:dyDescent="0.25">
      <c r="F132" s="17"/>
      <c r="G132" s="7">
        <v>8490</v>
      </c>
      <c r="H132" s="8" t="s">
        <v>1247</v>
      </c>
      <c r="I132" s="62"/>
      <c r="N132" s="16"/>
      <c r="V132" s="6" t="str">
        <f t="shared" ref="V132:V195" si="7">W132&amp;Y132</f>
        <v>6008Otane</v>
      </c>
      <c r="W132" s="89">
        <v>6008</v>
      </c>
      <c r="X132" s="90">
        <v>8</v>
      </c>
      <c r="Y132" s="89" t="s">
        <v>39</v>
      </c>
      <c r="Z132" s="89" t="s">
        <v>307</v>
      </c>
      <c r="AA132" s="89" t="s">
        <v>224</v>
      </c>
      <c r="AC132" s="115" t="str">
        <f t="shared" si="6"/>
        <v>7006TF0925</v>
      </c>
      <c r="AD132" s="109" t="s">
        <v>2371</v>
      </c>
      <c r="AE132" s="109" t="s">
        <v>2299</v>
      </c>
      <c r="AF132" s="110" t="s">
        <v>2286</v>
      </c>
      <c r="AG132" s="110" t="s">
        <v>2149</v>
      </c>
      <c r="AH132" s="116" t="s">
        <v>2114</v>
      </c>
      <c r="AI132" s="16"/>
    </row>
    <row r="133" spans="6:35" x14ac:dyDescent="0.25">
      <c r="F133" s="17"/>
      <c r="G133" s="7">
        <v>8498</v>
      </c>
      <c r="H133" s="8" t="s">
        <v>1248</v>
      </c>
      <c r="I133" s="62"/>
      <c r="N133" s="16"/>
      <c r="V133" s="6" t="str">
        <f t="shared" si="7"/>
        <v>6008Kirikiriroa Marae</v>
      </c>
      <c r="W133" s="89">
        <v>6008</v>
      </c>
      <c r="X133" s="90">
        <v>9</v>
      </c>
      <c r="Y133" s="89" t="s">
        <v>315</v>
      </c>
      <c r="Z133" s="89" t="s">
        <v>225</v>
      </c>
      <c r="AA133" s="89" t="s">
        <v>226</v>
      </c>
      <c r="AC133" s="115" t="str">
        <f t="shared" ref="AC133:AC196" si="8">AD133&amp;AE133</f>
        <v>7006TF0926</v>
      </c>
      <c r="AD133" s="109" t="s">
        <v>2371</v>
      </c>
      <c r="AE133" s="109" t="s">
        <v>2300</v>
      </c>
      <c r="AF133" s="110" t="s">
        <v>2286</v>
      </c>
      <c r="AG133" s="110" t="s">
        <v>2149</v>
      </c>
      <c r="AH133" s="116" t="s">
        <v>2114</v>
      </c>
      <c r="AI133" s="16"/>
    </row>
    <row r="134" spans="6:35" x14ac:dyDescent="0.25">
      <c r="F134" s="17"/>
      <c r="G134" s="7">
        <v>8502</v>
      </c>
      <c r="H134" s="8" t="s">
        <v>1249</v>
      </c>
      <c r="I134" s="62"/>
      <c r="N134" s="16"/>
      <c r="V134" s="6" t="str">
        <f t="shared" si="7"/>
        <v>6008Te Whatuiapiti Trust</v>
      </c>
      <c r="W134" s="89">
        <v>6008</v>
      </c>
      <c r="X134" s="90">
        <v>10</v>
      </c>
      <c r="Y134" s="89" t="s">
        <v>40</v>
      </c>
      <c r="Z134" s="89" t="s">
        <v>307</v>
      </c>
      <c r="AA134" s="89" t="s">
        <v>224</v>
      </c>
      <c r="AC134" s="115" t="str">
        <f t="shared" si="8"/>
        <v>7006TF0927</v>
      </c>
      <c r="AD134" s="109" t="s">
        <v>2371</v>
      </c>
      <c r="AE134" s="109" t="s">
        <v>2301</v>
      </c>
      <c r="AF134" s="110" t="s">
        <v>2286</v>
      </c>
      <c r="AG134" s="110" t="s">
        <v>2149</v>
      </c>
      <c r="AH134" s="116" t="s">
        <v>2114</v>
      </c>
      <c r="AI134" s="16"/>
    </row>
    <row r="135" spans="6:35" x14ac:dyDescent="0.25">
      <c r="F135" s="17"/>
      <c r="G135" s="7">
        <v>8504</v>
      </c>
      <c r="H135" s="8" t="s">
        <v>1250</v>
      </c>
      <c r="I135" s="62"/>
      <c r="N135" s="16"/>
      <c r="V135" s="6" t="str">
        <f t="shared" si="7"/>
        <v>6008Te Ao Maramar Ohinemotu Marae</v>
      </c>
      <c r="W135" s="89">
        <v>6008</v>
      </c>
      <c r="X135" s="90">
        <v>11</v>
      </c>
      <c r="Y135" s="89" t="s">
        <v>41</v>
      </c>
      <c r="Z135" s="89" t="s">
        <v>232</v>
      </c>
      <c r="AA135" s="89" t="s">
        <v>231</v>
      </c>
      <c r="AC135" s="115" t="str">
        <f t="shared" si="8"/>
        <v>7006TF0929</v>
      </c>
      <c r="AD135" s="109" t="s">
        <v>2371</v>
      </c>
      <c r="AE135" s="109" t="s">
        <v>2302</v>
      </c>
      <c r="AF135" s="110" t="s">
        <v>2286</v>
      </c>
      <c r="AG135" s="110" t="s">
        <v>2149</v>
      </c>
      <c r="AH135" s="116" t="s">
        <v>2114</v>
      </c>
      <c r="AI135" s="16"/>
    </row>
    <row r="136" spans="6:35" x14ac:dyDescent="0.25">
      <c r="F136" s="17"/>
      <c r="G136" s="7">
        <v>8509</v>
      </c>
      <c r="H136" s="8" t="s">
        <v>1251</v>
      </c>
      <c r="I136" s="62"/>
      <c r="N136" s="16"/>
      <c r="V136" s="6" t="str">
        <f t="shared" si="7"/>
        <v>6008Mount Eden</v>
      </c>
      <c r="W136" s="89">
        <v>6008</v>
      </c>
      <c r="X136" s="90">
        <v>12</v>
      </c>
      <c r="Y136" s="89" t="s">
        <v>42</v>
      </c>
      <c r="Z136" s="89" t="s">
        <v>227</v>
      </c>
      <c r="AA136" s="89" t="s">
        <v>228</v>
      </c>
      <c r="AC136" s="115" t="str">
        <f t="shared" si="8"/>
        <v>7006TF0932</v>
      </c>
      <c r="AD136" s="109" t="s">
        <v>2371</v>
      </c>
      <c r="AE136" s="109" t="s">
        <v>1913</v>
      </c>
      <c r="AF136" s="110" t="s">
        <v>2286</v>
      </c>
      <c r="AG136" s="110" t="s">
        <v>2303</v>
      </c>
      <c r="AH136" s="116" t="s">
        <v>2114</v>
      </c>
      <c r="AI136" s="16"/>
    </row>
    <row r="137" spans="6:35" x14ac:dyDescent="0.25">
      <c r="F137" s="17"/>
      <c r="G137" s="7">
        <v>8530</v>
      </c>
      <c r="H137" s="8" t="s">
        <v>1252</v>
      </c>
      <c r="I137" s="62"/>
      <c r="V137" s="6" t="str">
        <f t="shared" si="7"/>
        <v>6008Wintec</v>
      </c>
      <c r="W137" s="89">
        <v>6008</v>
      </c>
      <c r="X137" s="90">
        <v>13</v>
      </c>
      <c r="Y137" s="89" t="s">
        <v>43</v>
      </c>
      <c r="Z137" s="89" t="s">
        <v>225</v>
      </c>
      <c r="AA137" s="89" t="s">
        <v>226</v>
      </c>
      <c r="AC137" s="115" t="str">
        <f t="shared" si="8"/>
        <v>7006TF0933</v>
      </c>
      <c r="AD137" s="109" t="s">
        <v>2371</v>
      </c>
      <c r="AE137" s="109" t="s">
        <v>1914</v>
      </c>
      <c r="AF137" s="110" t="s">
        <v>2286</v>
      </c>
      <c r="AG137" s="110" t="s">
        <v>2304</v>
      </c>
      <c r="AH137" s="116" t="s">
        <v>2114</v>
      </c>
      <c r="AI137" s="16"/>
    </row>
    <row r="138" spans="6:35" x14ac:dyDescent="0.25">
      <c r="F138" s="17"/>
      <c r="G138" s="7">
        <v>8550</v>
      </c>
      <c r="H138" s="8" t="s">
        <v>1253</v>
      </c>
      <c r="I138" s="62"/>
      <c r="V138" s="6" t="str">
        <f t="shared" si="7"/>
        <v>6008D&amp;A Support Taupo Trust</v>
      </c>
      <c r="W138" s="89">
        <v>6008</v>
      </c>
      <c r="X138" s="90">
        <v>14</v>
      </c>
      <c r="Y138" s="89" t="s">
        <v>44</v>
      </c>
      <c r="Z138" s="89" t="s">
        <v>316</v>
      </c>
      <c r="AA138" s="89" t="s">
        <v>226</v>
      </c>
      <c r="AC138" s="115" t="str">
        <f t="shared" si="8"/>
        <v>7006TF0934</v>
      </c>
      <c r="AD138" s="109" t="s">
        <v>2371</v>
      </c>
      <c r="AE138" s="109" t="s">
        <v>2305</v>
      </c>
      <c r="AF138" s="110" t="s">
        <v>2306</v>
      </c>
      <c r="AG138" s="110" t="s">
        <v>2121</v>
      </c>
      <c r="AH138" s="116" t="s">
        <v>2114</v>
      </c>
      <c r="AI138" s="16"/>
    </row>
    <row r="139" spans="6:35" x14ac:dyDescent="0.25">
      <c r="F139" s="17"/>
      <c r="G139" s="7">
        <v>8563</v>
      </c>
      <c r="H139" s="8" t="s">
        <v>1254</v>
      </c>
      <c r="I139" s="62"/>
      <c r="V139" s="6" t="str">
        <f t="shared" si="7"/>
        <v>6008St Marks Alcohol and Drug Treatment Centre</v>
      </c>
      <c r="W139" s="89">
        <v>6008</v>
      </c>
      <c r="X139" s="90">
        <v>15</v>
      </c>
      <c r="Y139" s="89" t="s">
        <v>45</v>
      </c>
      <c r="Z139" s="89" t="s">
        <v>317</v>
      </c>
      <c r="AA139" s="89" t="s">
        <v>318</v>
      </c>
      <c r="AC139" s="115" t="str">
        <f t="shared" si="8"/>
        <v>7006TF0936</v>
      </c>
      <c r="AD139" s="109" t="s">
        <v>2371</v>
      </c>
      <c r="AE139" s="109" t="s">
        <v>1915</v>
      </c>
      <c r="AF139" s="110" t="s">
        <v>2286</v>
      </c>
      <c r="AG139" s="110" t="s">
        <v>2118</v>
      </c>
      <c r="AH139" s="116" t="s">
        <v>2114</v>
      </c>
      <c r="AI139" s="16"/>
    </row>
    <row r="140" spans="6:35" x14ac:dyDescent="0.25">
      <c r="F140" s="17"/>
      <c r="G140" s="7">
        <v>8567</v>
      </c>
      <c r="H140" s="8" t="s">
        <v>1255</v>
      </c>
      <c r="I140" s="62"/>
      <c r="V140" s="6" t="str">
        <f t="shared" si="7"/>
        <v>6008Rimutaka Prison</v>
      </c>
      <c r="W140" s="89">
        <v>6008</v>
      </c>
      <c r="X140" s="90">
        <v>16</v>
      </c>
      <c r="Y140" s="89" t="s">
        <v>46</v>
      </c>
      <c r="Z140" s="89" t="s">
        <v>319</v>
      </c>
      <c r="AA140" s="89" t="s">
        <v>222</v>
      </c>
      <c r="AC140" s="115" t="str">
        <f t="shared" si="8"/>
        <v>7006TF0937</v>
      </c>
      <c r="AD140" s="109" t="s">
        <v>2371</v>
      </c>
      <c r="AE140" s="109" t="s">
        <v>1916</v>
      </c>
      <c r="AF140" s="110" t="s">
        <v>2307</v>
      </c>
      <c r="AG140" s="110" t="s">
        <v>2308</v>
      </c>
      <c r="AH140" s="116" t="s">
        <v>2114</v>
      </c>
      <c r="AI140" s="16"/>
    </row>
    <row r="141" spans="6:35" x14ac:dyDescent="0.25">
      <c r="F141" s="17"/>
      <c r="G141" s="7">
        <v>8571</v>
      </c>
      <c r="H141" s="8" t="s">
        <v>1256</v>
      </c>
      <c r="I141" s="62"/>
      <c r="V141" s="6" t="str">
        <f t="shared" si="7"/>
        <v>6008Te Whatuiapiti Trust</v>
      </c>
      <c r="W141" s="89">
        <v>6008</v>
      </c>
      <c r="X141" s="90">
        <v>17</v>
      </c>
      <c r="Y141" s="89" t="s">
        <v>40</v>
      </c>
      <c r="Z141" s="89" t="s">
        <v>307</v>
      </c>
      <c r="AA141" s="89" t="s">
        <v>224</v>
      </c>
      <c r="AC141" s="115" t="str">
        <f t="shared" si="8"/>
        <v>7006TF0938</v>
      </c>
      <c r="AD141" s="109" t="s">
        <v>2371</v>
      </c>
      <c r="AE141" s="109" t="s">
        <v>2309</v>
      </c>
      <c r="AF141" s="110" t="s">
        <v>2286</v>
      </c>
      <c r="AG141" s="110" t="s">
        <v>2310</v>
      </c>
      <c r="AH141" s="116" t="s">
        <v>2114</v>
      </c>
      <c r="AI141" s="16"/>
    </row>
    <row r="142" spans="6:35" x14ac:dyDescent="0.25">
      <c r="F142" s="17"/>
      <c r="G142" s="7">
        <v>8573</v>
      </c>
      <c r="H142" s="8" t="s">
        <v>1257</v>
      </c>
      <c r="I142" s="62"/>
      <c r="V142" s="6" t="str">
        <f t="shared" si="7"/>
        <v>6008Otaki</v>
      </c>
      <c r="W142" s="89">
        <v>6008</v>
      </c>
      <c r="X142" s="90">
        <v>18</v>
      </c>
      <c r="Y142" s="89" t="s">
        <v>47</v>
      </c>
      <c r="Z142" s="89" t="s">
        <v>320</v>
      </c>
      <c r="AA142" s="89" t="s">
        <v>222</v>
      </c>
      <c r="AC142" s="115" t="str">
        <f t="shared" si="8"/>
        <v>7006TF0942</v>
      </c>
      <c r="AD142" s="109" t="s">
        <v>2371</v>
      </c>
      <c r="AE142" s="109" t="s">
        <v>1917</v>
      </c>
      <c r="AF142" s="110" t="s">
        <v>2311</v>
      </c>
      <c r="AG142" s="110" t="s">
        <v>2312</v>
      </c>
      <c r="AH142" s="116" t="s">
        <v>2114</v>
      </c>
      <c r="AI142" s="16"/>
    </row>
    <row r="143" spans="6:35" x14ac:dyDescent="0.25">
      <c r="F143" s="17"/>
      <c r="G143" s="7">
        <v>8579</v>
      </c>
      <c r="H143" s="8" t="s">
        <v>1258</v>
      </c>
      <c r="I143" s="62"/>
      <c r="V143" s="6" t="str">
        <f t="shared" si="7"/>
        <v>6008Masterton</v>
      </c>
      <c r="W143" s="6">
        <v>6008</v>
      </c>
      <c r="X143" s="6">
        <v>19</v>
      </c>
      <c r="Y143" s="6" t="s">
        <v>48</v>
      </c>
      <c r="Z143" s="6" t="s">
        <v>321</v>
      </c>
      <c r="AA143" s="6" t="s">
        <v>222</v>
      </c>
      <c r="AC143" s="115" t="str">
        <f t="shared" si="8"/>
        <v>7006TF0943</v>
      </c>
      <c r="AD143" s="109" t="s">
        <v>2371</v>
      </c>
      <c r="AE143" s="109" t="s">
        <v>1918</v>
      </c>
      <c r="AF143" s="110" t="s">
        <v>2306</v>
      </c>
      <c r="AG143" s="110" t="s">
        <v>2121</v>
      </c>
      <c r="AH143" s="116" t="s">
        <v>2114</v>
      </c>
      <c r="AI143" s="16"/>
    </row>
    <row r="144" spans="6:35" x14ac:dyDescent="0.25">
      <c r="F144" s="17"/>
      <c r="G144" s="7">
        <v>8588</v>
      </c>
      <c r="H144" s="8" t="s">
        <v>1259</v>
      </c>
      <c r="I144" s="62"/>
      <c r="V144" s="6" t="str">
        <f t="shared" si="7"/>
        <v>6008School of Hospitality</v>
      </c>
      <c r="W144" s="89">
        <v>6008</v>
      </c>
      <c r="X144" s="90">
        <v>20</v>
      </c>
      <c r="Y144" s="89" t="s">
        <v>322</v>
      </c>
      <c r="Z144" s="89" t="s">
        <v>247</v>
      </c>
      <c r="AA144" s="89" t="s">
        <v>222</v>
      </c>
      <c r="AC144" s="115" t="str">
        <f t="shared" si="8"/>
        <v>7006TF0951</v>
      </c>
      <c r="AD144" s="109" t="s">
        <v>2371</v>
      </c>
      <c r="AE144" s="109" t="s">
        <v>2313</v>
      </c>
      <c r="AF144" s="110" t="s">
        <v>2117</v>
      </c>
      <c r="AG144" s="110" t="s">
        <v>2116</v>
      </c>
      <c r="AH144" s="116" t="s">
        <v>2148</v>
      </c>
      <c r="AI144" s="16"/>
    </row>
    <row r="145" spans="6:35" x14ac:dyDescent="0.25">
      <c r="F145" s="17"/>
      <c r="G145" s="7">
        <v>8589</v>
      </c>
      <c r="H145" s="8" t="s">
        <v>1260</v>
      </c>
      <c r="I145" s="62"/>
      <c r="V145" s="6" t="str">
        <f t="shared" si="7"/>
        <v>6008Le Cordon Bleu</v>
      </c>
      <c r="W145" s="89">
        <v>6008</v>
      </c>
      <c r="X145" s="90">
        <v>21</v>
      </c>
      <c r="Y145" s="89" t="s">
        <v>868</v>
      </c>
      <c r="Z145" s="89" t="s">
        <v>247</v>
      </c>
      <c r="AA145" s="89" t="s">
        <v>222</v>
      </c>
      <c r="AC145" s="115" t="str">
        <f t="shared" si="8"/>
        <v>7006TF0956</v>
      </c>
      <c r="AD145" s="109" t="s">
        <v>2371</v>
      </c>
      <c r="AE145" s="109" t="s">
        <v>1919</v>
      </c>
      <c r="AF145" s="110" t="s">
        <v>2314</v>
      </c>
      <c r="AG145" s="110" t="s">
        <v>2116</v>
      </c>
      <c r="AH145" s="116" t="s">
        <v>2315</v>
      </c>
      <c r="AI145" s="16"/>
    </row>
    <row r="146" spans="6:35" x14ac:dyDescent="0.25">
      <c r="F146" s="17"/>
      <c r="G146" s="7">
        <v>8595</v>
      </c>
      <c r="H146" s="8" t="s">
        <v>1261</v>
      </c>
      <c r="I146" s="62"/>
      <c r="V146" s="6" t="str">
        <f t="shared" si="7"/>
        <v>6008Industry Training Centre - Mohuia</v>
      </c>
      <c r="W146" s="89">
        <v>6008</v>
      </c>
      <c r="X146" s="90">
        <v>22</v>
      </c>
      <c r="Y146" s="89" t="s">
        <v>869</v>
      </c>
      <c r="Z146" s="89" t="s">
        <v>221</v>
      </c>
      <c r="AA146" s="89" t="s">
        <v>222</v>
      </c>
      <c r="AC146" s="115" t="str">
        <f t="shared" si="8"/>
        <v>7006TF0961</v>
      </c>
      <c r="AD146" s="109" t="s">
        <v>2371</v>
      </c>
      <c r="AE146" s="109" t="s">
        <v>1920</v>
      </c>
      <c r="AF146" s="110" t="s">
        <v>2234</v>
      </c>
      <c r="AG146" s="110" t="s">
        <v>2316</v>
      </c>
      <c r="AH146" s="116" t="s">
        <v>2114</v>
      </c>
      <c r="AI146" s="16"/>
    </row>
    <row r="147" spans="6:35" x14ac:dyDescent="0.25">
      <c r="F147" s="17"/>
      <c r="G147" s="7">
        <v>8601</v>
      </c>
      <c r="H147" s="8" t="s">
        <v>1262</v>
      </c>
      <c r="I147" s="62"/>
      <c r="V147" s="6" t="str">
        <f t="shared" si="7"/>
        <v>6008New Site</v>
      </c>
      <c r="W147" s="89">
        <v>6008</v>
      </c>
      <c r="X147" s="90">
        <v>95</v>
      </c>
      <c r="Y147" s="89" t="s">
        <v>764</v>
      </c>
      <c r="Z147" s="89"/>
      <c r="AA147" s="89"/>
      <c r="AC147" s="115" t="str">
        <f t="shared" si="8"/>
        <v>7006TF0963</v>
      </c>
      <c r="AD147" s="109" t="s">
        <v>2371</v>
      </c>
      <c r="AE147" s="109" t="s">
        <v>1921</v>
      </c>
      <c r="AF147" s="110" t="s">
        <v>2135</v>
      </c>
      <c r="AG147" s="110" t="s">
        <v>2148</v>
      </c>
      <c r="AH147" s="116" t="s">
        <v>2138</v>
      </c>
      <c r="AI147" s="16"/>
    </row>
    <row r="148" spans="6:35" x14ac:dyDescent="0.25">
      <c r="F148" s="17"/>
      <c r="G148" s="7">
        <v>8603</v>
      </c>
      <c r="H148" s="8" t="s">
        <v>1263</v>
      </c>
      <c r="I148" s="62"/>
      <c r="V148" s="6" t="str">
        <f t="shared" si="7"/>
        <v>6009City Campus</v>
      </c>
      <c r="W148" s="89">
        <v>6009</v>
      </c>
      <c r="X148" s="90">
        <v>1</v>
      </c>
      <c r="Y148" s="89" t="s">
        <v>49</v>
      </c>
      <c r="Z148" s="89" t="s">
        <v>323</v>
      </c>
      <c r="AA148" s="89" t="s">
        <v>324</v>
      </c>
      <c r="AC148" s="115" t="str">
        <f t="shared" si="8"/>
        <v>7006TF0964</v>
      </c>
      <c r="AD148" s="109" t="s">
        <v>2371</v>
      </c>
      <c r="AE148" s="109" t="s">
        <v>2317</v>
      </c>
      <c r="AF148" s="110" t="s">
        <v>2318</v>
      </c>
      <c r="AG148" s="110" t="s">
        <v>2115</v>
      </c>
      <c r="AH148" s="116" t="s">
        <v>2319</v>
      </c>
      <c r="AI148" s="16"/>
    </row>
    <row r="149" spans="6:35" x14ac:dyDescent="0.25">
      <c r="F149" s="17"/>
      <c r="G149" s="7">
        <v>8605</v>
      </c>
      <c r="H149" s="8" t="s">
        <v>1264</v>
      </c>
      <c r="I149" s="62"/>
      <c r="V149" s="6" t="str">
        <f t="shared" si="7"/>
        <v>6009UCOL @ Levin</v>
      </c>
      <c r="W149" s="89">
        <v>6009</v>
      </c>
      <c r="X149" s="90">
        <v>2</v>
      </c>
      <c r="Y149" s="89" t="s">
        <v>50</v>
      </c>
      <c r="Z149" s="89" t="s">
        <v>325</v>
      </c>
      <c r="AA149" s="89" t="s">
        <v>324</v>
      </c>
      <c r="AC149" s="115" t="str">
        <f t="shared" si="8"/>
        <v>7006TF902</v>
      </c>
      <c r="AD149" s="109" t="s">
        <v>2371</v>
      </c>
      <c r="AE149" s="109" t="s">
        <v>1922</v>
      </c>
      <c r="AF149" s="110" t="s">
        <v>2286</v>
      </c>
      <c r="AG149" s="110" t="s">
        <v>2149</v>
      </c>
      <c r="AH149" s="116" t="s">
        <v>2114</v>
      </c>
      <c r="AI149" s="16"/>
    </row>
    <row r="150" spans="6:35" x14ac:dyDescent="0.25">
      <c r="F150" s="17"/>
      <c r="G150" s="7">
        <v>8609</v>
      </c>
      <c r="H150" s="8" t="s">
        <v>1265</v>
      </c>
      <c r="I150" s="62"/>
      <c r="V150" s="6" t="str">
        <f t="shared" si="7"/>
        <v>6009UCOL @ Wairarapa</v>
      </c>
      <c r="W150" s="89">
        <v>6009</v>
      </c>
      <c r="X150" s="90">
        <v>3</v>
      </c>
      <c r="Y150" s="89" t="s">
        <v>51</v>
      </c>
      <c r="Z150" s="89" t="s">
        <v>321</v>
      </c>
      <c r="AA150" s="89" t="s">
        <v>222</v>
      </c>
      <c r="AC150" s="115" t="str">
        <f t="shared" si="8"/>
        <v>7006TF911</v>
      </c>
      <c r="AD150" s="109" t="s">
        <v>2371</v>
      </c>
      <c r="AE150" s="109" t="s">
        <v>1923</v>
      </c>
      <c r="AF150" s="110" t="s">
        <v>2306</v>
      </c>
      <c r="AG150" s="110" t="s">
        <v>2200</v>
      </c>
      <c r="AH150" s="116" t="s">
        <v>2114</v>
      </c>
      <c r="AI150" s="16"/>
    </row>
    <row r="151" spans="6:35" x14ac:dyDescent="0.25">
      <c r="F151" s="17"/>
      <c r="G151" s="7">
        <v>8612</v>
      </c>
      <c r="H151" s="8" t="s">
        <v>1266</v>
      </c>
      <c r="I151" s="62"/>
      <c r="V151" s="6" t="str">
        <f t="shared" si="7"/>
        <v>6009Wanganui UCOL</v>
      </c>
      <c r="W151" s="89">
        <v>6009</v>
      </c>
      <c r="X151" s="90">
        <v>4</v>
      </c>
      <c r="Y151" s="89" t="s">
        <v>52</v>
      </c>
      <c r="Z151" s="89" t="s">
        <v>326</v>
      </c>
      <c r="AA151" s="89" t="s">
        <v>324</v>
      </c>
      <c r="AC151" s="115" t="str">
        <f t="shared" si="8"/>
        <v>7201NC1468</v>
      </c>
      <c r="AD151" s="109" t="s">
        <v>2372</v>
      </c>
      <c r="AE151" s="109" t="s">
        <v>2151</v>
      </c>
      <c r="AF151" s="110" t="s">
        <v>2149</v>
      </c>
      <c r="AG151" s="110" t="s">
        <v>2135</v>
      </c>
      <c r="AH151" s="116" t="s">
        <v>2141</v>
      </c>
      <c r="AI151" s="16"/>
    </row>
    <row r="152" spans="6:35" x14ac:dyDescent="0.25">
      <c r="F152" s="17"/>
      <c r="G152" s="7">
        <v>8613</v>
      </c>
      <c r="H152" s="8" t="s">
        <v>196</v>
      </c>
      <c r="I152" s="62"/>
      <c r="V152" s="6" t="str">
        <f t="shared" si="7"/>
        <v>6009Wanganui City College</v>
      </c>
      <c r="W152" s="89">
        <v>6009</v>
      </c>
      <c r="X152" s="90">
        <v>5</v>
      </c>
      <c r="Y152" s="89" t="s">
        <v>53</v>
      </c>
      <c r="Z152" s="89" t="s">
        <v>326</v>
      </c>
      <c r="AA152" s="89" t="s">
        <v>324</v>
      </c>
      <c r="AC152" s="115" t="str">
        <f t="shared" si="8"/>
        <v>7201NZ2215</v>
      </c>
      <c r="AD152" s="109" t="s">
        <v>2372</v>
      </c>
      <c r="AE152" s="109" t="s">
        <v>1885</v>
      </c>
      <c r="AF152" s="110" t="s">
        <v>2150</v>
      </c>
      <c r="AG152" s="110" t="s">
        <v>2138</v>
      </c>
      <c r="AH152" s="116" t="s">
        <v>2295</v>
      </c>
      <c r="AI152" s="16"/>
    </row>
    <row r="153" spans="6:35" x14ac:dyDescent="0.25">
      <c r="F153" s="17"/>
      <c r="G153" s="7">
        <v>8619</v>
      </c>
      <c r="H153" s="8" t="s">
        <v>1267</v>
      </c>
      <c r="I153" s="62"/>
      <c r="V153" s="6" t="str">
        <f t="shared" si="7"/>
        <v>6009Wanganui%20City%20College</v>
      </c>
      <c r="W153" s="89">
        <v>6009</v>
      </c>
      <c r="X153" s="90">
        <v>5</v>
      </c>
      <c r="Y153" s="89" t="s">
        <v>1370</v>
      </c>
      <c r="Z153" s="89" t="s">
        <v>326</v>
      </c>
      <c r="AA153" s="89" t="s">
        <v>324</v>
      </c>
      <c r="AC153" s="115" t="str">
        <f t="shared" si="8"/>
        <v>7201PC2517</v>
      </c>
      <c r="AD153" s="109" t="s">
        <v>2372</v>
      </c>
      <c r="AE153" s="109" t="s">
        <v>2320</v>
      </c>
      <c r="AF153" s="110" t="s">
        <v>2114</v>
      </c>
      <c r="AG153" s="110" t="s">
        <v>2114</v>
      </c>
      <c r="AH153" s="116" t="s">
        <v>2114</v>
      </c>
      <c r="AI153" s="16"/>
    </row>
    <row r="154" spans="6:35" x14ac:dyDescent="0.25">
      <c r="F154" s="17"/>
      <c r="G154" s="7">
        <v>8621</v>
      </c>
      <c r="H154" s="8" t="s">
        <v>131</v>
      </c>
      <c r="I154" s="62"/>
      <c r="V154" s="6" t="str">
        <f t="shared" si="7"/>
        <v>6009Motor Sport Centre</v>
      </c>
      <c r="W154" s="89">
        <v>6009</v>
      </c>
      <c r="X154" s="90">
        <v>6</v>
      </c>
      <c r="Y154" s="89" t="s">
        <v>54</v>
      </c>
      <c r="Z154" s="89" t="s">
        <v>327</v>
      </c>
      <c r="AA154" s="89" t="s">
        <v>324</v>
      </c>
      <c r="AC154" s="115" t="str">
        <f t="shared" si="8"/>
        <v>7201PC9807</v>
      </c>
      <c r="AD154" s="109" t="s">
        <v>2372</v>
      </c>
      <c r="AE154" s="109" t="s">
        <v>1898</v>
      </c>
      <c r="AF154" s="110" t="s">
        <v>2123</v>
      </c>
      <c r="AG154" s="110" t="s">
        <v>2147</v>
      </c>
      <c r="AH154" s="116" t="s">
        <v>2114</v>
      </c>
      <c r="AI154" s="16"/>
    </row>
    <row r="155" spans="6:35" x14ac:dyDescent="0.25">
      <c r="F155" s="17"/>
      <c r="G155" s="7">
        <v>8626</v>
      </c>
      <c r="H155" s="8" t="s">
        <v>1268</v>
      </c>
      <c r="I155" s="62"/>
      <c r="V155" s="6" t="str">
        <f t="shared" si="7"/>
        <v>6009Wanganui Prison</v>
      </c>
      <c r="W155" s="89">
        <v>6009</v>
      </c>
      <c r="X155" s="90">
        <v>7</v>
      </c>
      <c r="Y155" s="89" t="s">
        <v>55</v>
      </c>
      <c r="Z155" s="89" t="s">
        <v>326</v>
      </c>
      <c r="AA155" s="89" t="s">
        <v>324</v>
      </c>
      <c r="AC155" s="115" t="str">
        <f t="shared" si="8"/>
        <v>7201PC9808</v>
      </c>
      <c r="AD155" s="109" t="s">
        <v>2372</v>
      </c>
      <c r="AE155" s="109" t="s">
        <v>1899</v>
      </c>
      <c r="AF155" s="110" t="s">
        <v>2149</v>
      </c>
      <c r="AG155" s="110" t="s">
        <v>2123</v>
      </c>
      <c r="AH155" s="116" t="s">
        <v>2148</v>
      </c>
      <c r="AI155" s="16"/>
    </row>
    <row r="156" spans="6:35" x14ac:dyDescent="0.25">
      <c r="F156" s="17"/>
      <c r="G156" s="7">
        <v>8630</v>
      </c>
      <c r="H156" s="8" t="s">
        <v>796</v>
      </c>
      <c r="I156" s="62"/>
      <c r="V156" s="6" t="str">
        <f t="shared" si="7"/>
        <v>6009Manawatu Prison</v>
      </c>
      <c r="W156" s="89">
        <v>6009</v>
      </c>
      <c r="X156" s="90">
        <v>8</v>
      </c>
      <c r="Y156" s="89" t="s">
        <v>56</v>
      </c>
      <c r="Z156" s="89" t="s">
        <v>323</v>
      </c>
      <c r="AA156" s="89" t="s">
        <v>324</v>
      </c>
      <c r="AC156" s="115" t="str">
        <f t="shared" si="8"/>
        <v>7402NC0654</v>
      </c>
      <c r="AD156" s="109" t="s">
        <v>2373</v>
      </c>
      <c r="AE156" s="109" t="s">
        <v>1863</v>
      </c>
      <c r="AF156" s="110" t="s">
        <v>2321</v>
      </c>
      <c r="AG156" s="110" t="s">
        <v>2290</v>
      </c>
      <c r="AH156" s="116" t="s">
        <v>2114</v>
      </c>
      <c r="AI156" s="16"/>
    </row>
    <row r="157" spans="6:35" x14ac:dyDescent="0.25">
      <c r="F157" s="17"/>
      <c r="G157" s="7">
        <v>8637</v>
      </c>
      <c r="H157" s="8" t="s">
        <v>1269</v>
      </c>
      <c r="I157" s="62"/>
      <c r="V157" s="6" t="str">
        <f t="shared" si="7"/>
        <v>6009Le Cordon Bleu New Zealand Institute</v>
      </c>
      <c r="W157" s="89">
        <v>6009</v>
      </c>
      <c r="X157" s="90">
        <v>9</v>
      </c>
      <c r="Y157" s="89" t="s">
        <v>57</v>
      </c>
      <c r="Z157" s="89" t="s">
        <v>247</v>
      </c>
      <c r="AA157" s="89" t="s">
        <v>222</v>
      </c>
      <c r="AC157" s="115" t="str">
        <f t="shared" si="8"/>
        <v>7402NC1013</v>
      </c>
      <c r="AD157" s="109" t="s">
        <v>2373</v>
      </c>
      <c r="AE157" s="109" t="s">
        <v>2127</v>
      </c>
      <c r="AF157" s="110" t="s">
        <v>2146</v>
      </c>
      <c r="AG157" s="110" t="s">
        <v>2149</v>
      </c>
      <c r="AH157" s="116" t="s">
        <v>2114</v>
      </c>
      <c r="AI157" s="16"/>
    </row>
    <row r="158" spans="6:35" x14ac:dyDescent="0.25">
      <c r="F158" s="17"/>
      <c r="G158" s="7">
        <v>8638</v>
      </c>
      <c r="H158" s="8" t="s">
        <v>1270</v>
      </c>
      <c r="I158" s="62"/>
      <c r="V158" s="6" t="str">
        <f t="shared" si="7"/>
        <v>6009UCOL Auckland Campus</v>
      </c>
      <c r="W158" s="89">
        <v>6009</v>
      </c>
      <c r="X158" s="90">
        <v>10</v>
      </c>
      <c r="Y158" s="89" t="s">
        <v>58</v>
      </c>
      <c r="Z158" s="89" t="s">
        <v>259</v>
      </c>
      <c r="AA158" s="89" t="s">
        <v>228</v>
      </c>
      <c r="AC158" s="115" t="str">
        <f t="shared" si="8"/>
        <v>7402NC1435</v>
      </c>
      <c r="AD158" s="109" t="s">
        <v>2373</v>
      </c>
      <c r="AE158" s="109" t="s">
        <v>1870</v>
      </c>
      <c r="AF158" s="110" t="s">
        <v>2322</v>
      </c>
      <c r="AG158" s="110" t="s">
        <v>2323</v>
      </c>
      <c r="AH158" s="116" t="s">
        <v>2114</v>
      </c>
      <c r="AI158" s="16"/>
    </row>
    <row r="159" spans="6:35" x14ac:dyDescent="0.25">
      <c r="F159" s="17"/>
      <c r="G159" s="7">
        <v>8640</v>
      </c>
      <c r="H159" s="8" t="s">
        <v>1271</v>
      </c>
      <c r="I159" s="62"/>
      <c r="V159" s="6" t="str">
        <f t="shared" si="7"/>
        <v>6009Trades Training School</v>
      </c>
      <c r="W159" s="89">
        <v>6009</v>
      </c>
      <c r="X159" s="90">
        <v>11</v>
      </c>
      <c r="Y159" s="89" t="s">
        <v>59</v>
      </c>
      <c r="Z159" s="89" t="s">
        <v>328</v>
      </c>
      <c r="AA159" s="89" t="s">
        <v>324</v>
      </c>
      <c r="AC159" s="115" t="str">
        <f t="shared" si="8"/>
        <v>7402NC1471</v>
      </c>
      <c r="AD159" s="109" t="s">
        <v>2373</v>
      </c>
      <c r="AE159" s="109" t="s">
        <v>1875</v>
      </c>
      <c r="AF159" s="110" t="s">
        <v>2321</v>
      </c>
      <c r="AG159" s="110" t="s">
        <v>2135</v>
      </c>
      <c r="AH159" s="116" t="s">
        <v>2323</v>
      </c>
      <c r="AI159" s="16"/>
    </row>
    <row r="160" spans="6:35" x14ac:dyDescent="0.25">
      <c r="F160" s="17"/>
      <c r="G160" s="7">
        <v>8642</v>
      </c>
      <c r="H160" s="8" t="s">
        <v>1272</v>
      </c>
      <c r="I160" s="62"/>
      <c r="V160" s="6" t="str">
        <f t="shared" si="7"/>
        <v>6009Horowhenua Learning Centre</v>
      </c>
      <c r="W160" s="89">
        <v>6009</v>
      </c>
      <c r="X160" s="90">
        <v>12</v>
      </c>
      <c r="Y160" s="89" t="s">
        <v>329</v>
      </c>
      <c r="Z160" s="89" t="s">
        <v>325</v>
      </c>
      <c r="AA160" s="89" t="s">
        <v>324</v>
      </c>
      <c r="AC160" s="115" t="str">
        <f t="shared" si="8"/>
        <v>7402NC1509</v>
      </c>
      <c r="AD160" s="109" t="s">
        <v>2373</v>
      </c>
      <c r="AE160" s="109" t="s">
        <v>1876</v>
      </c>
      <c r="AF160" s="110" t="s">
        <v>2146</v>
      </c>
      <c r="AG160" s="110" t="s">
        <v>2121</v>
      </c>
      <c r="AH160" s="116" t="s">
        <v>2114</v>
      </c>
      <c r="AI160" s="16"/>
    </row>
    <row r="161" spans="6:35" x14ac:dyDescent="0.25">
      <c r="F161" s="17"/>
      <c r="G161" s="7">
        <v>8644</v>
      </c>
      <c r="H161" s="8" t="s">
        <v>1273</v>
      </c>
      <c r="I161" s="62"/>
      <c r="V161" s="6" t="str">
        <f t="shared" si="7"/>
        <v>6009Ag Challenge</v>
      </c>
      <c r="W161" s="89">
        <v>6009</v>
      </c>
      <c r="X161" s="90">
        <v>13</v>
      </c>
      <c r="Y161" s="89" t="s">
        <v>330</v>
      </c>
      <c r="Z161" s="89" t="s">
        <v>326</v>
      </c>
      <c r="AA161" s="89" t="s">
        <v>324</v>
      </c>
      <c r="AC161" s="115" t="str">
        <f t="shared" si="8"/>
        <v>7402PC6000</v>
      </c>
      <c r="AD161" s="109" t="s">
        <v>2373</v>
      </c>
      <c r="AE161" s="109" t="s">
        <v>2324</v>
      </c>
      <c r="AF161" s="110" t="s">
        <v>2325</v>
      </c>
      <c r="AG161" s="110" t="s">
        <v>2290</v>
      </c>
      <c r="AH161" s="116" t="s">
        <v>2114</v>
      </c>
      <c r="AI161" s="16"/>
    </row>
    <row r="162" spans="6:35" x14ac:dyDescent="0.25">
      <c r="F162" s="17"/>
      <c r="G162" s="7">
        <v>8655</v>
      </c>
      <c r="H162" s="8" t="s">
        <v>1274</v>
      </c>
      <c r="I162" s="62"/>
      <c r="V162" s="6" t="str">
        <f t="shared" si="7"/>
        <v>6009Canon</v>
      </c>
      <c r="W162" s="6">
        <v>6009</v>
      </c>
      <c r="X162" s="6">
        <v>14</v>
      </c>
      <c r="Y162" s="6" t="s">
        <v>331</v>
      </c>
      <c r="Z162" s="6" t="s">
        <v>257</v>
      </c>
      <c r="AA162" s="6" t="s">
        <v>228</v>
      </c>
      <c r="AC162" s="115" t="str">
        <f t="shared" si="8"/>
        <v>7428NC0654</v>
      </c>
      <c r="AD162" s="109" t="s">
        <v>2374</v>
      </c>
      <c r="AE162" s="109" t="s">
        <v>1863</v>
      </c>
      <c r="AF162" s="110" t="s">
        <v>2246</v>
      </c>
      <c r="AG162" s="110" t="s">
        <v>2135</v>
      </c>
      <c r="AH162" s="116" t="s">
        <v>2114</v>
      </c>
      <c r="AI162" s="16"/>
    </row>
    <row r="163" spans="6:35" x14ac:dyDescent="0.25">
      <c r="F163" s="17"/>
      <c r="G163" s="7">
        <v>8656</v>
      </c>
      <c r="H163" s="8" t="s">
        <v>1275</v>
      </c>
      <c r="I163" s="62"/>
      <c r="V163" s="6" t="str">
        <f t="shared" si="7"/>
        <v>6009Kingston Institute of Business &amp; Technology</v>
      </c>
      <c r="W163" s="89">
        <v>6009</v>
      </c>
      <c r="X163" s="90">
        <v>15</v>
      </c>
      <c r="Y163" s="89" t="s">
        <v>332</v>
      </c>
      <c r="Z163" s="89" t="s">
        <v>227</v>
      </c>
      <c r="AA163" s="89" t="s">
        <v>228</v>
      </c>
      <c r="AC163" s="115" t="str">
        <f t="shared" si="8"/>
        <v>7428NC1603</v>
      </c>
      <c r="AD163" s="109" t="s">
        <v>2374</v>
      </c>
      <c r="AE163" s="109" t="s">
        <v>1880</v>
      </c>
      <c r="AF163" s="110" t="s">
        <v>2246</v>
      </c>
      <c r="AG163" s="110" t="s">
        <v>2135</v>
      </c>
      <c r="AH163" s="116" t="s">
        <v>2114</v>
      </c>
      <c r="AI163" s="16"/>
    </row>
    <row r="164" spans="6:35" x14ac:dyDescent="0.25">
      <c r="F164" s="17"/>
      <c r="G164" s="7">
        <v>8661</v>
      </c>
      <c r="H164" s="8" t="s">
        <v>1276</v>
      </c>
      <c r="I164" s="62"/>
      <c r="V164" s="6" t="str">
        <f t="shared" si="7"/>
        <v>6009Tararua REAP</v>
      </c>
      <c r="W164" s="89">
        <v>6009</v>
      </c>
      <c r="X164" s="90">
        <v>16</v>
      </c>
      <c r="Y164" s="89" t="s">
        <v>333</v>
      </c>
      <c r="Z164" s="89" t="s">
        <v>439</v>
      </c>
      <c r="AA164" s="89" t="s">
        <v>324</v>
      </c>
      <c r="AC164" s="115" t="str">
        <f t="shared" si="8"/>
        <v>8190NC1014</v>
      </c>
      <c r="AD164" s="109" t="s">
        <v>2375</v>
      </c>
      <c r="AE164" s="109" t="s">
        <v>1867</v>
      </c>
      <c r="AF164" s="110" t="s">
        <v>2123</v>
      </c>
      <c r="AG164" s="110" t="s">
        <v>2121</v>
      </c>
      <c r="AH164" s="116" t="s">
        <v>2243</v>
      </c>
      <c r="AI164" s="16"/>
    </row>
    <row r="165" spans="6:35" x14ac:dyDescent="0.25">
      <c r="F165" s="17"/>
      <c r="G165" s="7">
        <v>8674</v>
      </c>
      <c r="H165" s="8" t="s">
        <v>1277</v>
      </c>
      <c r="I165" s="62"/>
      <c r="V165" s="6" t="str">
        <f t="shared" si="7"/>
        <v>6009UCOL Institute of Commercial Photography Auckland</v>
      </c>
      <c r="W165" s="89">
        <v>6009</v>
      </c>
      <c r="X165" s="90">
        <v>17</v>
      </c>
      <c r="Y165" s="89" t="s">
        <v>334</v>
      </c>
      <c r="Z165" s="89" t="s">
        <v>227</v>
      </c>
      <c r="AA165" s="89" t="s">
        <v>228</v>
      </c>
      <c r="AC165" s="115" t="str">
        <f t="shared" si="8"/>
        <v>8190NC1471</v>
      </c>
      <c r="AD165" s="109" t="s">
        <v>2375</v>
      </c>
      <c r="AE165" s="109" t="s">
        <v>1875</v>
      </c>
      <c r="AF165" s="110" t="s">
        <v>2148</v>
      </c>
      <c r="AG165" s="110" t="s">
        <v>2140</v>
      </c>
      <c r="AH165" s="116" t="s">
        <v>2149</v>
      </c>
      <c r="AI165" s="16"/>
    </row>
    <row r="166" spans="6:35" x14ac:dyDescent="0.25">
      <c r="F166" s="17"/>
      <c r="G166" s="7">
        <v>8688</v>
      </c>
      <c r="H166" s="8" t="s">
        <v>797</v>
      </c>
      <c r="I166" s="62"/>
      <c r="V166" s="6" t="str">
        <f t="shared" si="7"/>
        <v>6009SkillsUpdate</v>
      </c>
      <c r="W166" s="89">
        <v>6009</v>
      </c>
      <c r="X166" s="90">
        <v>18</v>
      </c>
      <c r="Y166" s="89" t="s">
        <v>870</v>
      </c>
      <c r="Z166" s="89" t="s">
        <v>292</v>
      </c>
      <c r="AA166" s="89" t="s">
        <v>228</v>
      </c>
      <c r="AC166" s="115" t="str">
        <f t="shared" si="8"/>
        <v>8190NC1540</v>
      </c>
      <c r="AD166" s="109" t="s">
        <v>2375</v>
      </c>
      <c r="AE166" s="109" t="s">
        <v>1879</v>
      </c>
      <c r="AF166" s="110" t="s">
        <v>2123</v>
      </c>
      <c r="AG166" s="110" t="s">
        <v>2150</v>
      </c>
      <c r="AH166" s="116" t="s">
        <v>2148</v>
      </c>
      <c r="AI166" s="16"/>
    </row>
    <row r="167" spans="6:35" x14ac:dyDescent="0.25">
      <c r="F167" s="17"/>
      <c r="G167" s="7">
        <v>8692</v>
      </c>
      <c r="H167" s="8" t="s">
        <v>1278</v>
      </c>
      <c r="I167" s="62"/>
      <c r="V167" s="6" t="str">
        <f t="shared" si="7"/>
        <v>6009UCOL Opunake Trades Workshop</v>
      </c>
      <c r="W167" s="89">
        <v>6009</v>
      </c>
      <c r="X167" s="90">
        <v>19</v>
      </c>
      <c r="Y167" s="89" t="s">
        <v>871</v>
      </c>
      <c r="Z167" s="89" t="s">
        <v>383</v>
      </c>
      <c r="AA167" s="89" t="s">
        <v>298</v>
      </c>
      <c r="AC167" s="115" t="str">
        <f t="shared" si="8"/>
        <v>8190NZ2223</v>
      </c>
      <c r="AD167" s="109" t="s">
        <v>2375</v>
      </c>
      <c r="AE167" s="109" t="s">
        <v>1962</v>
      </c>
      <c r="AF167" s="110" t="s">
        <v>2148</v>
      </c>
      <c r="AG167" s="110" t="s">
        <v>2150</v>
      </c>
      <c r="AH167" s="116" t="s">
        <v>2114</v>
      </c>
      <c r="AI167" s="16"/>
    </row>
    <row r="168" spans="6:35" x14ac:dyDescent="0.25">
      <c r="F168" s="17"/>
      <c r="G168" s="7">
        <v>8693</v>
      </c>
      <c r="H168" s="8" t="s">
        <v>197</v>
      </c>
      <c r="I168" s="62"/>
      <c r="V168" s="6" t="str">
        <f t="shared" si="7"/>
        <v>6009Matipo Trust/MPTT</v>
      </c>
      <c r="W168" s="89">
        <v>6009</v>
      </c>
      <c r="X168" s="90">
        <v>20</v>
      </c>
      <c r="Y168" s="89" t="s">
        <v>1371</v>
      </c>
      <c r="Z168" s="89" t="s">
        <v>240</v>
      </c>
      <c r="AA168" s="89" t="s">
        <v>240</v>
      </c>
      <c r="AC168" s="115" t="str">
        <f t="shared" si="8"/>
        <v>8190PC9667</v>
      </c>
      <c r="AD168" s="109" t="s">
        <v>2375</v>
      </c>
      <c r="AE168" s="109" t="s">
        <v>1896</v>
      </c>
      <c r="AF168" s="110" t="s">
        <v>2149</v>
      </c>
      <c r="AG168" s="110" t="s">
        <v>2148</v>
      </c>
      <c r="AH168" s="116" t="s">
        <v>2114</v>
      </c>
      <c r="AI168" s="16"/>
    </row>
    <row r="169" spans="6:35" x14ac:dyDescent="0.25">
      <c r="F169" s="17"/>
      <c r="G169" s="7">
        <v>8694</v>
      </c>
      <c r="H169" s="8" t="s">
        <v>1279</v>
      </c>
      <c r="I169" s="62"/>
      <c r="V169" s="6" t="str">
        <f t="shared" si="7"/>
        <v>6009Matipo Trust/MPTT</v>
      </c>
      <c r="W169" s="89">
        <v>6009</v>
      </c>
      <c r="X169" s="90">
        <v>20</v>
      </c>
      <c r="Y169" s="89" t="s">
        <v>1371</v>
      </c>
      <c r="Z169" s="89" t="s">
        <v>326</v>
      </c>
      <c r="AA169" s="89" t="s">
        <v>324</v>
      </c>
      <c r="AC169" s="115" t="str">
        <f t="shared" si="8"/>
        <v>8190PC9748</v>
      </c>
      <c r="AD169" s="109" t="s">
        <v>2375</v>
      </c>
      <c r="AE169" s="109" t="s">
        <v>1897</v>
      </c>
      <c r="AF169" s="110" t="s">
        <v>2141</v>
      </c>
      <c r="AG169" s="110" t="s">
        <v>2286</v>
      </c>
      <c r="AH169" s="116" t="s">
        <v>2284</v>
      </c>
      <c r="AI169" s="16"/>
    </row>
    <row r="170" spans="6:35" x14ac:dyDescent="0.25">
      <c r="F170" s="17"/>
      <c r="G170" s="7">
        <v>8698</v>
      </c>
      <c r="H170" s="8" t="s">
        <v>1280</v>
      </c>
      <c r="I170" s="62"/>
      <c r="V170" s="6" t="str">
        <f t="shared" si="7"/>
        <v>6009Martinborough Playcentre</v>
      </c>
      <c r="W170" s="89">
        <v>6009</v>
      </c>
      <c r="X170" s="90">
        <v>21</v>
      </c>
      <c r="Y170" s="89" t="s">
        <v>1372</v>
      </c>
      <c r="Z170" s="89" t="s">
        <v>240</v>
      </c>
      <c r="AA170" s="89" t="s">
        <v>240</v>
      </c>
      <c r="AC170" s="115" t="str">
        <f t="shared" si="8"/>
        <v>8332NC0654</v>
      </c>
      <c r="AD170" s="109" t="s">
        <v>2376</v>
      </c>
      <c r="AE170" s="109" t="s">
        <v>1863</v>
      </c>
      <c r="AF170" s="110" t="s">
        <v>2115</v>
      </c>
      <c r="AG170" s="110" t="s">
        <v>2135</v>
      </c>
      <c r="AH170" s="116" t="s">
        <v>2149</v>
      </c>
      <c r="AI170" s="16"/>
    </row>
    <row r="171" spans="6:35" x14ac:dyDescent="0.25">
      <c r="F171" s="17"/>
      <c r="G171" s="7">
        <v>8717</v>
      </c>
      <c r="H171" s="8" t="s">
        <v>1281</v>
      </c>
      <c r="I171" s="62"/>
      <c r="V171" s="6" t="str">
        <f t="shared" si="7"/>
        <v>6009New Site</v>
      </c>
      <c r="W171" s="89">
        <v>6009</v>
      </c>
      <c r="X171" s="90">
        <v>95</v>
      </c>
      <c r="Y171" s="89" t="s">
        <v>764</v>
      </c>
      <c r="Z171" s="89"/>
      <c r="AA171" s="89"/>
      <c r="AC171" s="115" t="str">
        <f t="shared" si="8"/>
        <v>8332NC0655</v>
      </c>
      <c r="AD171" s="109" t="s">
        <v>2376</v>
      </c>
      <c r="AE171" s="109" t="s">
        <v>1864</v>
      </c>
      <c r="AF171" s="110" t="s">
        <v>2115</v>
      </c>
      <c r="AG171" s="110" t="s">
        <v>2286</v>
      </c>
      <c r="AH171" s="116" t="s">
        <v>2148</v>
      </c>
      <c r="AI171" s="16"/>
    </row>
    <row r="172" spans="6:35" x14ac:dyDescent="0.25">
      <c r="F172" s="17"/>
      <c r="G172" s="7">
        <v>8723</v>
      </c>
      <c r="H172" s="8" t="s">
        <v>198</v>
      </c>
      <c r="I172" s="62"/>
      <c r="V172" s="6" t="str">
        <f t="shared" si="7"/>
        <v>6010Manukau Institute of Technology</v>
      </c>
      <c r="W172" s="6">
        <v>6010</v>
      </c>
      <c r="X172" s="6">
        <v>1</v>
      </c>
      <c r="Y172" s="6" t="s">
        <v>184</v>
      </c>
      <c r="Z172" s="6" t="s">
        <v>259</v>
      </c>
      <c r="AA172" s="6" t="s">
        <v>228</v>
      </c>
      <c r="AC172" s="115" t="str">
        <f t="shared" si="8"/>
        <v>8332NC0656</v>
      </c>
      <c r="AD172" s="109" t="s">
        <v>2376</v>
      </c>
      <c r="AE172" s="109" t="s">
        <v>1865</v>
      </c>
      <c r="AF172" s="110" t="s">
        <v>2197</v>
      </c>
      <c r="AG172" s="110" t="s">
        <v>2135</v>
      </c>
      <c r="AH172" s="116" t="s">
        <v>2150</v>
      </c>
      <c r="AI172" s="16"/>
    </row>
    <row r="173" spans="6:35" x14ac:dyDescent="0.25">
      <c r="F173" s="17"/>
      <c r="G173" s="7">
        <v>8725</v>
      </c>
      <c r="H173" s="8" t="s">
        <v>1282</v>
      </c>
      <c r="I173" s="62"/>
      <c r="V173" s="6" t="str">
        <f t="shared" si="7"/>
        <v>6010The New Zealand Refining Company Limited</v>
      </c>
      <c r="W173" s="89">
        <v>6010</v>
      </c>
      <c r="X173" s="90">
        <v>2</v>
      </c>
      <c r="Y173" s="89" t="s">
        <v>1373</v>
      </c>
      <c r="Z173" s="89" t="s">
        <v>236</v>
      </c>
      <c r="AA173" s="89" t="s">
        <v>237</v>
      </c>
      <c r="AC173" s="115" t="str">
        <f t="shared" si="8"/>
        <v>8332NC5420</v>
      </c>
      <c r="AD173" s="109" t="s">
        <v>2376</v>
      </c>
      <c r="AE173" s="109" t="s">
        <v>2326</v>
      </c>
      <c r="AF173" s="110" t="s">
        <v>2197</v>
      </c>
      <c r="AG173" s="110" t="s">
        <v>2286</v>
      </c>
      <c r="AH173" s="116" t="s">
        <v>2148</v>
      </c>
      <c r="AI173" s="16"/>
    </row>
    <row r="174" spans="6:35" x14ac:dyDescent="0.25">
      <c r="F174" s="17"/>
      <c r="G174" s="7">
        <v>8737</v>
      </c>
      <c r="H174" s="8" t="s">
        <v>199</v>
      </c>
      <c r="I174" s="62"/>
      <c r="V174" s="6" t="str">
        <f t="shared" si="7"/>
        <v>6010Papakura High School</v>
      </c>
      <c r="W174" s="89">
        <v>6010</v>
      </c>
      <c r="X174" s="90">
        <v>3</v>
      </c>
      <c r="Y174" s="89" t="s">
        <v>1374</v>
      </c>
      <c r="Z174" s="89" t="s">
        <v>292</v>
      </c>
      <c r="AA174" s="89" t="s">
        <v>228</v>
      </c>
      <c r="AC174" s="115" t="str">
        <f t="shared" si="8"/>
        <v>8405112868</v>
      </c>
      <c r="AD174" s="109" t="s">
        <v>2377</v>
      </c>
      <c r="AE174" s="109" t="s">
        <v>2327</v>
      </c>
      <c r="AF174" s="110" t="s">
        <v>2195</v>
      </c>
      <c r="AG174" s="110" t="s">
        <v>2325</v>
      </c>
      <c r="AH174" s="116" t="s">
        <v>2114</v>
      </c>
      <c r="AI174" s="16"/>
    </row>
    <row r="175" spans="6:35" x14ac:dyDescent="0.25">
      <c r="F175" s="17"/>
      <c r="G175" s="7">
        <v>8740</v>
      </c>
      <c r="H175" s="8" t="s">
        <v>200</v>
      </c>
      <c r="I175" s="62"/>
      <c r="V175" s="6" t="str">
        <f t="shared" si="7"/>
        <v>6010Rutherford College</v>
      </c>
      <c r="W175" s="89">
        <v>6010</v>
      </c>
      <c r="X175" s="90">
        <v>4</v>
      </c>
      <c r="Y175" s="89" t="s">
        <v>270</v>
      </c>
      <c r="Z175" s="89" t="s">
        <v>266</v>
      </c>
      <c r="AA175" s="89" t="s">
        <v>228</v>
      </c>
      <c r="AC175" s="115" t="str">
        <f t="shared" si="8"/>
        <v>8405NC1013</v>
      </c>
      <c r="AD175" s="109" t="s">
        <v>2377</v>
      </c>
      <c r="AE175" s="109" t="s">
        <v>2127</v>
      </c>
      <c r="AF175" s="110" t="s">
        <v>2325</v>
      </c>
      <c r="AG175" s="110" t="s">
        <v>2148</v>
      </c>
      <c r="AH175" s="116" t="s">
        <v>2114</v>
      </c>
      <c r="AI175" s="16"/>
    </row>
    <row r="176" spans="6:35" x14ac:dyDescent="0.25">
      <c r="F176" s="17"/>
      <c r="G176" s="7">
        <v>8745</v>
      </c>
      <c r="H176" s="8" t="s">
        <v>1283</v>
      </c>
      <c r="I176" s="62"/>
      <c r="V176" s="6" t="str">
        <f t="shared" si="7"/>
        <v>6010Te Tuhi</v>
      </c>
      <c r="W176" s="89">
        <v>6010</v>
      </c>
      <c r="X176" s="90">
        <v>6</v>
      </c>
      <c r="Y176" s="89" t="s">
        <v>1375</v>
      </c>
      <c r="Z176" s="89" t="s">
        <v>259</v>
      </c>
      <c r="AA176" s="89" t="s">
        <v>228</v>
      </c>
      <c r="AC176" s="115" t="str">
        <f t="shared" si="8"/>
        <v>8405NC1434</v>
      </c>
      <c r="AD176" s="109" t="s">
        <v>2377</v>
      </c>
      <c r="AE176" s="109" t="s">
        <v>2328</v>
      </c>
      <c r="AF176" s="110" t="s">
        <v>2115</v>
      </c>
      <c r="AG176" s="110" t="s">
        <v>2114</v>
      </c>
      <c r="AH176" s="116" t="s">
        <v>2116</v>
      </c>
      <c r="AI176" s="16"/>
    </row>
    <row r="177" spans="6:35" x14ac:dyDescent="0.25">
      <c r="F177" s="17"/>
      <c r="G177" s="7">
        <v>8750</v>
      </c>
      <c r="H177" s="8" t="s">
        <v>201</v>
      </c>
      <c r="I177" s="62"/>
      <c r="V177" s="6" t="str">
        <f t="shared" si="7"/>
        <v>6010Career and Management Training Services</v>
      </c>
      <c r="W177" s="89">
        <v>6010</v>
      </c>
      <c r="X177" s="90">
        <v>7</v>
      </c>
      <c r="Y177" s="89" t="s">
        <v>1376</v>
      </c>
      <c r="Z177" s="89" t="s">
        <v>1350</v>
      </c>
      <c r="AA177" s="89" t="s">
        <v>1350</v>
      </c>
      <c r="AC177" s="115" t="str">
        <f t="shared" si="8"/>
        <v>8405NZ2212</v>
      </c>
      <c r="AD177" s="109" t="s">
        <v>2377</v>
      </c>
      <c r="AE177" s="109" t="s">
        <v>1949</v>
      </c>
      <c r="AF177" s="110" t="s">
        <v>2329</v>
      </c>
      <c r="AG177" s="110" t="s">
        <v>2150</v>
      </c>
      <c r="AH177" s="116" t="s">
        <v>2114</v>
      </c>
      <c r="AI177" s="16"/>
    </row>
    <row r="178" spans="6:35" x14ac:dyDescent="0.25">
      <c r="F178" s="17"/>
      <c r="G178" s="7">
        <v>8809</v>
      </c>
      <c r="H178" s="8" t="s">
        <v>1284</v>
      </c>
      <c r="I178" s="62"/>
      <c r="V178" s="6" t="str">
        <f t="shared" si="7"/>
        <v>6010Solomon Group -  Manurewa</v>
      </c>
      <c r="W178" s="89">
        <v>6010</v>
      </c>
      <c r="X178" s="90">
        <v>8</v>
      </c>
      <c r="Y178" s="89" t="s">
        <v>335</v>
      </c>
      <c r="Z178" s="89" t="s">
        <v>259</v>
      </c>
      <c r="AA178" s="89" t="s">
        <v>228</v>
      </c>
      <c r="AC178" s="115" t="str">
        <f t="shared" si="8"/>
        <v>8405PC3477</v>
      </c>
      <c r="AD178" s="109" t="s">
        <v>2377</v>
      </c>
      <c r="AE178" s="109" t="s">
        <v>1892</v>
      </c>
      <c r="AF178" s="110" t="s">
        <v>2330</v>
      </c>
      <c r="AG178" s="110" t="s">
        <v>2243</v>
      </c>
      <c r="AH178" s="116" t="s">
        <v>2114</v>
      </c>
      <c r="AI178" s="16"/>
    </row>
    <row r="179" spans="6:35" x14ac:dyDescent="0.25">
      <c r="F179" s="17"/>
      <c r="G179" s="7">
        <v>8816</v>
      </c>
      <c r="H179" s="8" t="s">
        <v>1285</v>
      </c>
      <c r="I179" s="62"/>
      <c r="V179" s="6" t="str">
        <f t="shared" si="7"/>
        <v>6010Solomon Group - Manurewa</v>
      </c>
      <c r="W179" s="89">
        <v>6010</v>
      </c>
      <c r="X179" s="90">
        <v>8</v>
      </c>
      <c r="Y179" s="89" t="s">
        <v>1377</v>
      </c>
      <c r="Z179" s="89" t="s">
        <v>259</v>
      </c>
      <c r="AA179" s="89" t="s">
        <v>228</v>
      </c>
      <c r="AC179" s="115" t="str">
        <f t="shared" si="8"/>
        <v>8504NC0654</v>
      </c>
      <c r="AD179" s="109" t="s">
        <v>2378</v>
      </c>
      <c r="AE179" s="109" t="s">
        <v>1863</v>
      </c>
      <c r="AF179" s="110" t="s">
        <v>2246</v>
      </c>
      <c r="AG179" s="110" t="s">
        <v>2286</v>
      </c>
      <c r="AH179" s="116" t="s">
        <v>2114</v>
      </c>
      <c r="AI179" s="16"/>
    </row>
    <row r="180" spans="6:35" x14ac:dyDescent="0.25">
      <c r="F180" s="17"/>
      <c r="G180" s="7">
        <v>8824</v>
      </c>
      <c r="H180" s="8" t="s">
        <v>1286</v>
      </c>
      <c r="I180" s="62"/>
      <c r="J180" s="17"/>
      <c r="V180" s="6" t="str">
        <f t="shared" si="7"/>
        <v>6010Solomon Group - Panmure</v>
      </c>
      <c r="W180" s="89">
        <v>6010</v>
      </c>
      <c r="X180" s="90">
        <v>9</v>
      </c>
      <c r="Y180" s="89" t="s">
        <v>336</v>
      </c>
      <c r="Z180" s="89" t="s">
        <v>227</v>
      </c>
      <c r="AA180" s="89" t="s">
        <v>228</v>
      </c>
      <c r="AC180" s="115" t="str">
        <f t="shared" si="8"/>
        <v>8504NC0986</v>
      </c>
      <c r="AD180" s="109" t="s">
        <v>2378</v>
      </c>
      <c r="AE180" s="109" t="s">
        <v>1866</v>
      </c>
      <c r="AF180" s="110" t="s">
        <v>2148</v>
      </c>
      <c r="AG180" s="110" t="s">
        <v>2141</v>
      </c>
      <c r="AH180" s="116" t="s">
        <v>2114</v>
      </c>
      <c r="AI180" s="16"/>
    </row>
    <row r="181" spans="6:35" x14ac:dyDescent="0.25">
      <c r="F181" s="17"/>
      <c r="G181" s="7">
        <v>8841</v>
      </c>
      <c r="H181" s="8" t="s">
        <v>1287</v>
      </c>
      <c r="I181" s="62"/>
      <c r="J181" s="23"/>
      <c r="V181" s="6" t="str">
        <f t="shared" si="7"/>
        <v>6010Motorsport Campus Pukekohe</v>
      </c>
      <c r="W181" s="89">
        <v>6010</v>
      </c>
      <c r="X181" s="90">
        <v>10</v>
      </c>
      <c r="Y181" s="89" t="s">
        <v>337</v>
      </c>
      <c r="Z181" s="89" t="s">
        <v>277</v>
      </c>
      <c r="AA181" s="89" t="s">
        <v>228</v>
      </c>
      <c r="AC181" s="115" t="str">
        <f t="shared" si="8"/>
        <v>8504NC1433</v>
      </c>
      <c r="AD181" s="109" t="s">
        <v>2378</v>
      </c>
      <c r="AE181" s="109" t="s">
        <v>2111</v>
      </c>
      <c r="AF181" s="110" t="s">
        <v>2144</v>
      </c>
      <c r="AG181" s="110" t="s">
        <v>2114</v>
      </c>
      <c r="AH181" s="116" t="s">
        <v>2114</v>
      </c>
      <c r="AI181" s="16"/>
    </row>
    <row r="182" spans="6:35" x14ac:dyDescent="0.25">
      <c r="F182" s="17"/>
      <c r="G182" s="7">
        <v>8858</v>
      </c>
      <c r="H182" s="8" t="s">
        <v>1288</v>
      </c>
      <c r="I182" s="62"/>
      <c r="J182" s="23"/>
      <c r="V182" s="6" t="str">
        <f t="shared" si="7"/>
        <v>6010Mahunga Drive</v>
      </c>
      <c r="W182" s="89">
        <v>6010</v>
      </c>
      <c r="X182" s="90">
        <v>11</v>
      </c>
      <c r="Y182" s="89" t="s">
        <v>338</v>
      </c>
      <c r="Z182" s="89" t="s">
        <v>259</v>
      </c>
      <c r="AA182" s="89" t="s">
        <v>228</v>
      </c>
      <c r="AC182" s="115" t="str">
        <f t="shared" si="8"/>
        <v>8504NC1468</v>
      </c>
      <c r="AD182" s="109" t="s">
        <v>2378</v>
      </c>
      <c r="AE182" s="109" t="s">
        <v>2151</v>
      </c>
      <c r="AF182" s="110" t="s">
        <v>2144</v>
      </c>
      <c r="AG182" s="110" t="s">
        <v>2114</v>
      </c>
      <c r="AH182" s="116" t="s">
        <v>2114</v>
      </c>
      <c r="AI182" s="16"/>
    </row>
    <row r="183" spans="6:35" x14ac:dyDescent="0.25">
      <c r="F183" s="17"/>
      <c r="G183" s="7">
        <v>8863</v>
      </c>
      <c r="H183" s="8" t="s">
        <v>1289</v>
      </c>
      <c r="I183" s="62"/>
      <c r="V183" s="6" t="str">
        <f t="shared" si="7"/>
        <v>6010Weltec</v>
      </c>
      <c r="W183" s="89">
        <v>6010</v>
      </c>
      <c r="X183" s="90">
        <v>12</v>
      </c>
      <c r="Y183" s="89" t="s">
        <v>339</v>
      </c>
      <c r="Z183" s="89" t="s">
        <v>314</v>
      </c>
      <c r="AA183" s="89" t="s">
        <v>222</v>
      </c>
      <c r="AC183" s="115" t="str">
        <f t="shared" si="8"/>
        <v>8504NC1509</v>
      </c>
      <c r="AD183" s="109" t="s">
        <v>2378</v>
      </c>
      <c r="AE183" s="109" t="s">
        <v>1876</v>
      </c>
      <c r="AF183" s="110" t="s">
        <v>2331</v>
      </c>
      <c r="AG183" s="110" t="s">
        <v>2286</v>
      </c>
      <c r="AH183" s="116" t="s">
        <v>2114</v>
      </c>
      <c r="AI183" s="16"/>
    </row>
    <row r="184" spans="6:35" x14ac:dyDescent="0.25">
      <c r="F184" s="17"/>
      <c r="G184" s="7">
        <v>8872</v>
      </c>
      <c r="H184" s="8" t="s">
        <v>202</v>
      </c>
      <c r="I184" s="62"/>
      <c r="V184" s="6" t="str">
        <f t="shared" si="7"/>
        <v>6010Wintec</v>
      </c>
      <c r="W184" s="89">
        <v>6010</v>
      </c>
      <c r="X184" s="90">
        <v>13</v>
      </c>
      <c r="Y184" s="89" t="s">
        <v>43</v>
      </c>
      <c r="Z184" s="89" t="s">
        <v>225</v>
      </c>
      <c r="AA184" s="89" t="s">
        <v>226</v>
      </c>
      <c r="AC184" s="115" t="str">
        <f t="shared" si="8"/>
        <v>8504NZ2223</v>
      </c>
      <c r="AD184" s="109" t="s">
        <v>2378</v>
      </c>
      <c r="AE184" s="109" t="s">
        <v>1962</v>
      </c>
      <c r="AF184" s="110" t="s">
        <v>2332</v>
      </c>
      <c r="AG184" s="110" t="s">
        <v>2333</v>
      </c>
      <c r="AH184" s="116" t="s">
        <v>2114</v>
      </c>
      <c r="AI184" s="16"/>
    </row>
    <row r="185" spans="6:35" x14ac:dyDescent="0.25">
      <c r="F185" s="17"/>
      <c r="G185" s="7">
        <v>8873</v>
      </c>
      <c r="H185" s="8" t="s">
        <v>1290</v>
      </c>
      <c r="I185" s="62"/>
      <c r="V185" s="6" t="str">
        <f t="shared" si="7"/>
        <v>6010Auckland Region Women's Correctional Facility</v>
      </c>
      <c r="W185" s="89">
        <v>6010</v>
      </c>
      <c r="X185" s="90">
        <v>14</v>
      </c>
      <c r="Y185" s="89" t="s">
        <v>340</v>
      </c>
      <c r="Z185" s="89" t="s">
        <v>259</v>
      </c>
      <c r="AA185" s="89" t="s">
        <v>228</v>
      </c>
      <c r="AC185" s="115" t="str">
        <f t="shared" si="8"/>
        <v>8504PC1424</v>
      </c>
      <c r="AD185" s="109" t="s">
        <v>2378</v>
      </c>
      <c r="AE185" s="109" t="s">
        <v>1889</v>
      </c>
      <c r="AF185" s="110" t="s">
        <v>2146</v>
      </c>
      <c r="AG185" s="110" t="s">
        <v>2121</v>
      </c>
      <c r="AH185" s="116" t="s">
        <v>2114</v>
      </c>
      <c r="AI185" s="16"/>
    </row>
    <row r="186" spans="6:35" x14ac:dyDescent="0.25">
      <c r="F186" s="17"/>
      <c r="G186" s="7">
        <v>8875</v>
      </c>
      <c r="H186" s="8" t="s">
        <v>1291</v>
      </c>
      <c r="I186" s="62"/>
      <c r="V186" s="6" t="str">
        <f t="shared" si="7"/>
        <v>6010KIWIDOTCOM</v>
      </c>
      <c r="W186" s="89">
        <v>6010</v>
      </c>
      <c r="X186" s="90">
        <v>15</v>
      </c>
      <c r="Y186" s="89" t="s">
        <v>872</v>
      </c>
      <c r="Z186" s="89" t="s">
        <v>246</v>
      </c>
      <c r="AA186" s="89" t="s">
        <v>237</v>
      </c>
      <c r="AC186" s="115" t="str">
        <f t="shared" si="8"/>
        <v>8504PC3000</v>
      </c>
      <c r="AD186" s="109" t="s">
        <v>2378</v>
      </c>
      <c r="AE186" s="109" t="s">
        <v>2334</v>
      </c>
      <c r="AF186" s="110" t="s">
        <v>2154</v>
      </c>
      <c r="AG186" s="110" t="s">
        <v>2149</v>
      </c>
      <c r="AH186" s="116" t="s">
        <v>2114</v>
      </c>
      <c r="AI186" s="16"/>
    </row>
    <row r="187" spans="6:35" x14ac:dyDescent="0.25">
      <c r="F187" s="17"/>
      <c r="G187" s="7">
        <v>8885</v>
      </c>
      <c r="H187" s="8" t="s">
        <v>798</v>
      </c>
      <c r="I187" s="62"/>
      <c r="V187" s="6" t="str">
        <f t="shared" si="7"/>
        <v>6010New Site</v>
      </c>
      <c r="W187" s="89">
        <v>6010</v>
      </c>
      <c r="X187" s="90">
        <v>95</v>
      </c>
      <c r="Y187" s="89" t="s">
        <v>764</v>
      </c>
      <c r="Z187" s="89"/>
      <c r="AA187" s="89"/>
      <c r="AC187" s="115" t="str">
        <f t="shared" si="8"/>
        <v>8504TR0802</v>
      </c>
      <c r="AD187" s="109" t="s">
        <v>2378</v>
      </c>
      <c r="AE187" s="109" t="s">
        <v>1926</v>
      </c>
      <c r="AF187" s="110" t="s">
        <v>2197</v>
      </c>
      <c r="AG187" s="110" t="s">
        <v>2140</v>
      </c>
      <c r="AH187" s="116" t="s">
        <v>2114</v>
      </c>
      <c r="AI187" s="16"/>
    </row>
    <row r="188" spans="6:35" x14ac:dyDescent="0.25">
      <c r="F188" s="17"/>
      <c r="G188" s="7">
        <v>8895</v>
      </c>
      <c r="H188" s="8" t="s">
        <v>1292</v>
      </c>
      <c r="I188" s="62"/>
      <c r="V188" s="6" t="str">
        <f t="shared" si="7"/>
        <v>6010Courses Delivered Extramurally or by Distance Learning</v>
      </c>
      <c r="W188" s="89">
        <v>6010</v>
      </c>
      <c r="X188" s="90">
        <v>98</v>
      </c>
      <c r="Y188" s="89" t="s">
        <v>873</v>
      </c>
      <c r="Z188" s="89" t="s">
        <v>822</v>
      </c>
      <c r="AA188" s="89" t="s">
        <v>822</v>
      </c>
      <c r="AC188" s="115" t="str">
        <f t="shared" si="8"/>
        <v>8579PC9442</v>
      </c>
      <c r="AD188" s="109" t="s">
        <v>2379</v>
      </c>
      <c r="AE188" s="109" t="s">
        <v>1895</v>
      </c>
      <c r="AF188" s="110" t="s">
        <v>2335</v>
      </c>
      <c r="AG188" s="110" t="s">
        <v>2336</v>
      </c>
      <c r="AH188" s="116" t="s">
        <v>2243</v>
      </c>
      <c r="AI188" s="16"/>
    </row>
    <row r="189" spans="6:35" x14ac:dyDescent="0.25">
      <c r="F189" s="17"/>
      <c r="G189" s="7">
        <v>8925</v>
      </c>
      <c r="H189" s="8" t="s">
        <v>1293</v>
      </c>
      <c r="I189" s="62"/>
      <c r="V189" s="6" t="str">
        <f t="shared" si="7"/>
        <v>6010Community Education Courses</v>
      </c>
      <c r="W189" s="89">
        <v>6010</v>
      </c>
      <c r="X189" s="90">
        <v>99</v>
      </c>
      <c r="Y189" s="89" t="s">
        <v>874</v>
      </c>
      <c r="Z189" s="89" t="s">
        <v>875</v>
      </c>
      <c r="AA189" s="89" t="s">
        <v>875</v>
      </c>
      <c r="AC189" s="115" t="str">
        <f t="shared" si="8"/>
        <v>8750NC1051</v>
      </c>
      <c r="AD189" s="109" t="s">
        <v>2380</v>
      </c>
      <c r="AE189" s="109" t="s">
        <v>2337</v>
      </c>
      <c r="AF189" s="110" t="s">
        <v>2286</v>
      </c>
      <c r="AG189" s="110" t="s">
        <v>2114</v>
      </c>
      <c r="AH189" s="116" t="s">
        <v>2338</v>
      </c>
      <c r="AI189" s="16"/>
    </row>
    <row r="190" spans="6:35" x14ac:dyDescent="0.25">
      <c r="F190" s="17"/>
      <c r="G190" s="7">
        <v>8941</v>
      </c>
      <c r="H190" s="8" t="s">
        <v>1294</v>
      </c>
      <c r="I190" s="62"/>
      <c r="V190" s="6" t="str">
        <f t="shared" si="7"/>
        <v>6011Ardmore Flying School</v>
      </c>
      <c r="W190" s="89">
        <v>6011</v>
      </c>
      <c r="X190" s="90">
        <v>5</v>
      </c>
      <c r="Y190" s="89" t="s">
        <v>341</v>
      </c>
      <c r="Z190" s="89" t="s">
        <v>292</v>
      </c>
      <c r="AA190" s="89" t="s">
        <v>228</v>
      </c>
      <c r="AC190" s="115" t="str">
        <f t="shared" si="8"/>
        <v>8750NC1052</v>
      </c>
      <c r="AD190" s="109" t="s">
        <v>2380</v>
      </c>
      <c r="AE190" s="109" t="s">
        <v>2339</v>
      </c>
      <c r="AF190" s="110" t="s">
        <v>2286</v>
      </c>
      <c r="AG190" s="110" t="s">
        <v>2114</v>
      </c>
      <c r="AH190" s="116" t="s">
        <v>2338</v>
      </c>
      <c r="AI190" s="16"/>
    </row>
    <row r="191" spans="6:35" x14ac:dyDescent="0.25">
      <c r="F191" s="17"/>
      <c r="G191" s="7">
        <v>8944</v>
      </c>
      <c r="H191" s="8" t="s">
        <v>203</v>
      </c>
      <c r="I191" s="62"/>
      <c r="V191" s="6" t="str">
        <f t="shared" si="7"/>
        <v>6011Bay Flight International Ltd</v>
      </c>
      <c r="W191" s="89">
        <v>6011</v>
      </c>
      <c r="X191" s="90">
        <v>6</v>
      </c>
      <c r="Y191" s="89" t="s">
        <v>342</v>
      </c>
      <c r="Z191" s="89" t="s">
        <v>230</v>
      </c>
      <c r="AA191" s="89" t="s">
        <v>231</v>
      </c>
      <c r="AC191" s="115" t="str">
        <f t="shared" si="8"/>
        <v>8750NC1054</v>
      </c>
      <c r="AD191" s="109" t="s">
        <v>2380</v>
      </c>
      <c r="AE191" s="109" t="s">
        <v>2340</v>
      </c>
      <c r="AF191" s="110" t="s">
        <v>2286</v>
      </c>
      <c r="AG191" s="110" t="s">
        <v>2114</v>
      </c>
      <c r="AH191" s="116" t="s">
        <v>2329</v>
      </c>
      <c r="AI191" s="16"/>
    </row>
    <row r="192" spans="6:35" x14ac:dyDescent="0.25">
      <c r="F192" s="17"/>
      <c r="G192" s="7">
        <v>8952</v>
      </c>
      <c r="H192" s="8" t="s">
        <v>1295</v>
      </c>
      <c r="I192" s="62"/>
      <c r="V192" s="6" t="str">
        <f t="shared" si="7"/>
        <v>6011Christchurch Helicopters Ltd</v>
      </c>
      <c r="W192" s="6">
        <v>6011</v>
      </c>
      <c r="X192" s="6">
        <v>7</v>
      </c>
      <c r="Y192" s="6" t="s">
        <v>343</v>
      </c>
      <c r="Z192" s="6" t="s">
        <v>215</v>
      </c>
      <c r="AA192" s="6" t="s">
        <v>214</v>
      </c>
      <c r="AC192" s="115" t="str">
        <f t="shared" si="8"/>
        <v>8750NC1055</v>
      </c>
      <c r="AD192" s="109" t="s">
        <v>2380</v>
      </c>
      <c r="AE192" s="109" t="s">
        <v>2341</v>
      </c>
      <c r="AF192" s="110" t="s">
        <v>2286</v>
      </c>
      <c r="AG192" s="110" t="s">
        <v>2114</v>
      </c>
      <c r="AH192" s="116" t="s">
        <v>2329</v>
      </c>
      <c r="AI192" s="16"/>
    </row>
    <row r="193" spans="6:35" x14ac:dyDescent="0.25">
      <c r="F193" s="17"/>
      <c r="G193" s="7">
        <v>8972</v>
      </c>
      <c r="H193" s="8" t="s">
        <v>1296</v>
      </c>
      <c r="I193" s="62"/>
      <c r="V193" s="6" t="str">
        <f t="shared" si="7"/>
        <v>6011Flight Training Manawhatu</v>
      </c>
      <c r="W193" s="89">
        <v>6011</v>
      </c>
      <c r="X193" s="90">
        <v>8</v>
      </c>
      <c r="Y193" s="89" t="s">
        <v>344</v>
      </c>
      <c r="Z193" s="89" t="s">
        <v>327</v>
      </c>
      <c r="AA193" s="89" t="s">
        <v>324</v>
      </c>
      <c r="AC193" s="115" t="str">
        <f t="shared" si="8"/>
        <v>8750NC1057</v>
      </c>
      <c r="AD193" s="109" t="s">
        <v>2380</v>
      </c>
      <c r="AE193" s="109" t="s">
        <v>2342</v>
      </c>
      <c r="AF193" s="110" t="s">
        <v>2286</v>
      </c>
      <c r="AG193" s="110" t="s">
        <v>2114</v>
      </c>
      <c r="AH193" s="116" t="s">
        <v>2329</v>
      </c>
      <c r="AI193" s="16"/>
    </row>
    <row r="194" spans="6:35" x14ac:dyDescent="0.25">
      <c r="F194" s="17"/>
      <c r="G194" s="7">
        <v>8974</v>
      </c>
      <c r="H194" s="8" t="s">
        <v>1297</v>
      </c>
      <c r="I194" s="62"/>
      <c r="V194" s="6" t="str">
        <f t="shared" si="7"/>
        <v>6011Helipro NZ (Aviation Training) Ltd</v>
      </c>
      <c r="W194" s="89">
        <v>6011</v>
      </c>
      <c r="X194" s="90">
        <v>9</v>
      </c>
      <c r="Y194" s="89" t="s">
        <v>345</v>
      </c>
      <c r="Z194" s="89" t="s">
        <v>323</v>
      </c>
      <c r="AA194" s="89" t="s">
        <v>324</v>
      </c>
      <c r="AC194" s="115" t="str">
        <f t="shared" si="8"/>
        <v>8750NC1058</v>
      </c>
      <c r="AD194" s="109" t="s">
        <v>2380</v>
      </c>
      <c r="AE194" s="109" t="s">
        <v>2343</v>
      </c>
      <c r="AF194" s="110" t="s">
        <v>2286</v>
      </c>
      <c r="AG194" s="110" t="s">
        <v>2114</v>
      </c>
      <c r="AH194" s="116" t="s">
        <v>2344</v>
      </c>
      <c r="AI194" s="16"/>
    </row>
    <row r="195" spans="6:35" x14ac:dyDescent="0.25">
      <c r="F195" s="17"/>
      <c r="G195" s="7">
        <v>8979</v>
      </c>
      <c r="H195" s="8" t="s">
        <v>1298</v>
      </c>
      <c r="I195" s="62"/>
      <c r="V195" s="6" t="str">
        <f t="shared" si="7"/>
        <v>6011International Aviation Academy New Zealand</v>
      </c>
      <c r="W195" s="89">
        <v>6011</v>
      </c>
      <c r="X195" s="90">
        <v>10</v>
      </c>
      <c r="Y195" s="89" t="s">
        <v>346</v>
      </c>
      <c r="Z195" s="89" t="s">
        <v>215</v>
      </c>
      <c r="AA195" s="89" t="s">
        <v>214</v>
      </c>
      <c r="AC195" s="115" t="str">
        <f t="shared" si="8"/>
        <v>8750NC1433</v>
      </c>
      <c r="AD195" s="109" t="s">
        <v>2380</v>
      </c>
      <c r="AE195" s="109" t="s">
        <v>2111</v>
      </c>
      <c r="AF195" s="110" t="s">
        <v>2135</v>
      </c>
      <c r="AG195" s="110" t="s">
        <v>2345</v>
      </c>
      <c r="AH195" s="116" t="s">
        <v>2114</v>
      </c>
      <c r="AI195" s="16"/>
    </row>
    <row r="196" spans="6:35" x14ac:dyDescent="0.25">
      <c r="F196" s="17"/>
      <c r="G196" s="7">
        <v>9043</v>
      </c>
      <c r="H196" s="8" t="s">
        <v>1299</v>
      </c>
      <c r="I196" s="62"/>
      <c r="V196" s="6" t="str">
        <f t="shared" ref="V196:V259" si="9">W196&amp;Y196</f>
        <v>6011Mainland Aviation College</v>
      </c>
      <c r="W196" s="89">
        <v>6011</v>
      </c>
      <c r="X196" s="90">
        <v>11</v>
      </c>
      <c r="Y196" s="89" t="s">
        <v>347</v>
      </c>
      <c r="Z196" s="89" t="s">
        <v>219</v>
      </c>
      <c r="AA196" s="89" t="s">
        <v>217</v>
      </c>
      <c r="AC196" s="115" t="str">
        <f t="shared" si="8"/>
        <v>8750NC1546</v>
      </c>
      <c r="AD196" s="109" t="s">
        <v>2380</v>
      </c>
      <c r="AE196" s="109" t="s">
        <v>2346</v>
      </c>
      <c r="AF196" s="110" t="s">
        <v>2286</v>
      </c>
      <c r="AG196" s="110" t="s">
        <v>2149</v>
      </c>
      <c r="AH196" s="116" t="s">
        <v>2114</v>
      </c>
      <c r="AI196" s="16"/>
    </row>
    <row r="197" spans="6:35" x14ac:dyDescent="0.25">
      <c r="F197" s="17"/>
      <c r="G197" s="7">
        <v>9203</v>
      </c>
      <c r="H197" s="8" t="s">
        <v>1300</v>
      </c>
      <c r="I197" s="62"/>
      <c r="V197" s="6" t="str">
        <f t="shared" si="9"/>
        <v>6011Nelson Aviation College</v>
      </c>
      <c r="W197" s="89">
        <v>6011</v>
      </c>
      <c r="X197" s="90">
        <v>12</v>
      </c>
      <c r="Y197" s="89" t="s">
        <v>348</v>
      </c>
      <c r="Z197" s="89" t="s">
        <v>349</v>
      </c>
      <c r="AA197" s="89" t="s">
        <v>350</v>
      </c>
      <c r="AC197" s="115" t="str">
        <f t="shared" ref="AC197:AC216" si="10">AD197&amp;AE197</f>
        <v>8750NC1547</v>
      </c>
      <c r="AD197" s="109" t="s">
        <v>2380</v>
      </c>
      <c r="AE197" s="109" t="s">
        <v>2347</v>
      </c>
      <c r="AF197" s="110" t="s">
        <v>2286</v>
      </c>
      <c r="AG197" s="110" t="s">
        <v>2149</v>
      </c>
      <c r="AH197" s="116" t="s">
        <v>2114</v>
      </c>
      <c r="AI197" s="16"/>
    </row>
    <row r="198" spans="6:35" x14ac:dyDescent="0.25">
      <c r="F198" s="17"/>
      <c r="G198" s="7">
        <v>9230</v>
      </c>
      <c r="H198" s="8" t="s">
        <v>799</v>
      </c>
      <c r="I198" s="62"/>
      <c r="V198" s="6" t="str">
        <f t="shared" si="9"/>
        <v>6011New Plymouth Aero Club</v>
      </c>
      <c r="W198" s="89">
        <v>6011</v>
      </c>
      <c r="X198" s="90">
        <v>13</v>
      </c>
      <c r="Y198" s="89" t="s">
        <v>351</v>
      </c>
      <c r="Z198" s="89" t="s">
        <v>297</v>
      </c>
      <c r="AA198" s="89" t="s">
        <v>298</v>
      </c>
      <c r="AC198" s="115" t="str">
        <f t="shared" si="10"/>
        <v>8750NC1548</v>
      </c>
      <c r="AD198" s="109" t="s">
        <v>2380</v>
      </c>
      <c r="AE198" s="109" t="s">
        <v>2348</v>
      </c>
      <c r="AF198" s="110" t="s">
        <v>2306</v>
      </c>
      <c r="AG198" s="110" t="s">
        <v>2114</v>
      </c>
      <c r="AH198" s="116" t="s">
        <v>2149</v>
      </c>
      <c r="AI198" s="16"/>
    </row>
    <row r="199" spans="6:35" x14ac:dyDescent="0.25">
      <c r="F199" s="17"/>
      <c r="G199" s="7">
        <v>9231</v>
      </c>
      <c r="H199" s="8" t="s">
        <v>800</v>
      </c>
      <c r="I199" s="62"/>
      <c r="V199" s="6" t="str">
        <f t="shared" si="9"/>
        <v>6011Waikato Aero Club</v>
      </c>
      <c r="W199" s="89">
        <v>6011</v>
      </c>
      <c r="X199" s="90">
        <v>14</v>
      </c>
      <c r="Y199" s="89" t="s">
        <v>352</v>
      </c>
      <c r="Z199" s="89" t="s">
        <v>225</v>
      </c>
      <c r="AA199" s="89" t="s">
        <v>226</v>
      </c>
      <c r="AC199" s="115" t="str">
        <f t="shared" si="10"/>
        <v>8750PC3062</v>
      </c>
      <c r="AD199" s="109" t="s">
        <v>2380</v>
      </c>
      <c r="AE199" s="109" t="s">
        <v>1891</v>
      </c>
      <c r="AF199" s="110" t="s">
        <v>2115</v>
      </c>
      <c r="AG199" s="110" t="s">
        <v>2114</v>
      </c>
      <c r="AH199" s="116" t="s">
        <v>2114</v>
      </c>
      <c r="AI199" s="16"/>
    </row>
    <row r="200" spans="6:35" x14ac:dyDescent="0.25">
      <c r="F200" s="17"/>
      <c r="G200" s="7">
        <v>9234</v>
      </c>
      <c r="H200" s="8" t="s">
        <v>1301</v>
      </c>
      <c r="I200" s="62"/>
      <c r="J200" s="17"/>
      <c r="V200" s="6" t="str">
        <f t="shared" si="9"/>
        <v>6011Garden City Helicopters</v>
      </c>
      <c r="W200" s="89">
        <v>6011</v>
      </c>
      <c r="X200" s="90">
        <v>15</v>
      </c>
      <c r="Y200" s="89" t="s">
        <v>353</v>
      </c>
      <c r="Z200" s="89" t="s">
        <v>215</v>
      </c>
      <c r="AA200" s="89" t="s">
        <v>214</v>
      </c>
      <c r="AC200" s="115" t="str">
        <f t="shared" si="10"/>
        <v>9294NC0986</v>
      </c>
      <c r="AD200" s="109" t="s">
        <v>2381</v>
      </c>
      <c r="AE200" s="109" t="s">
        <v>1866</v>
      </c>
      <c r="AF200" s="110" t="s">
        <v>2140</v>
      </c>
      <c r="AG200" s="110" t="s">
        <v>2286</v>
      </c>
      <c r="AH200" s="116" t="s">
        <v>2138</v>
      </c>
      <c r="AI200" s="16"/>
    </row>
    <row r="201" spans="6:35" x14ac:dyDescent="0.25">
      <c r="F201" s="17"/>
      <c r="G201" s="7">
        <v>9241</v>
      </c>
      <c r="H201" s="8" t="s">
        <v>801</v>
      </c>
      <c r="I201" s="62"/>
      <c r="J201" s="23"/>
      <c r="V201" s="6" t="str">
        <f t="shared" si="9"/>
        <v>6011Garden City Helicopters</v>
      </c>
      <c r="W201" s="89">
        <v>6011</v>
      </c>
      <c r="X201" s="90">
        <v>16</v>
      </c>
      <c r="Y201" s="89" t="s">
        <v>353</v>
      </c>
      <c r="Z201" s="89" t="s">
        <v>215</v>
      </c>
      <c r="AA201" s="89" t="s">
        <v>214</v>
      </c>
      <c r="AC201" s="115" t="str">
        <f t="shared" si="10"/>
        <v>9294NC1435</v>
      </c>
      <c r="AD201" s="109" t="s">
        <v>2381</v>
      </c>
      <c r="AE201" s="109" t="s">
        <v>1870</v>
      </c>
      <c r="AF201" s="110" t="s">
        <v>2345</v>
      </c>
      <c r="AG201" s="110" t="s">
        <v>2349</v>
      </c>
      <c r="AH201" s="116" t="s">
        <v>2114</v>
      </c>
      <c r="AI201" s="16"/>
    </row>
    <row r="202" spans="6:35" x14ac:dyDescent="0.25">
      <c r="F202" s="17"/>
      <c r="G202" s="7">
        <v>9242</v>
      </c>
      <c r="H202" s="8" t="s">
        <v>1302</v>
      </c>
      <c r="I202" s="62"/>
      <c r="V202" s="6" t="str">
        <f t="shared" si="9"/>
        <v>6011Skills Update Training Institute</v>
      </c>
      <c r="W202" s="89">
        <v>6011</v>
      </c>
      <c r="X202" s="90">
        <v>17</v>
      </c>
      <c r="Y202" s="89" t="s">
        <v>354</v>
      </c>
      <c r="Z202" s="89" t="s">
        <v>259</v>
      </c>
      <c r="AA202" s="89" t="s">
        <v>228</v>
      </c>
      <c r="AC202" s="115" t="str">
        <f t="shared" si="10"/>
        <v>9294NC1436</v>
      </c>
      <c r="AD202" s="109" t="s">
        <v>2381</v>
      </c>
      <c r="AE202" s="109" t="s">
        <v>1871</v>
      </c>
      <c r="AF202" s="110" t="s">
        <v>2345</v>
      </c>
      <c r="AG202" s="110" t="s">
        <v>2135</v>
      </c>
      <c r="AH202" s="116" t="s">
        <v>2114</v>
      </c>
      <c r="AI202" s="16"/>
    </row>
    <row r="203" spans="6:35" x14ac:dyDescent="0.25">
      <c r="F203" s="17"/>
      <c r="G203" s="7">
        <v>9247</v>
      </c>
      <c r="H203" s="8" t="s">
        <v>1303</v>
      </c>
      <c r="I203" s="62"/>
      <c r="V203" s="6" t="str">
        <f t="shared" si="9"/>
        <v>6011NZ Organisation for Quality</v>
      </c>
      <c r="W203" s="89">
        <v>6011</v>
      </c>
      <c r="X203" s="90">
        <v>18</v>
      </c>
      <c r="Y203" s="89" t="s">
        <v>355</v>
      </c>
      <c r="Z203" s="89" t="s">
        <v>323</v>
      </c>
      <c r="AA203" s="89" t="s">
        <v>324</v>
      </c>
      <c r="AC203" s="115" t="str">
        <f t="shared" si="10"/>
        <v>9294NC1440</v>
      </c>
      <c r="AD203" s="109" t="s">
        <v>2381</v>
      </c>
      <c r="AE203" s="109" t="s">
        <v>1874</v>
      </c>
      <c r="AF203" s="110" t="s">
        <v>2345</v>
      </c>
      <c r="AG203" s="110" t="s">
        <v>2350</v>
      </c>
      <c r="AH203" s="116" t="s">
        <v>2114</v>
      </c>
      <c r="AI203" s="16"/>
    </row>
    <row r="204" spans="6:35" x14ac:dyDescent="0.25">
      <c r="F204" s="17"/>
      <c r="G204" s="7">
        <v>9259</v>
      </c>
      <c r="H204" s="8" t="s">
        <v>1304</v>
      </c>
      <c r="I204" s="62"/>
      <c r="V204" s="6" t="str">
        <f t="shared" si="9"/>
        <v>6011Woodbourne Campus</v>
      </c>
      <c r="W204" s="89">
        <v>6011</v>
      </c>
      <c r="X204" s="90">
        <v>19</v>
      </c>
      <c r="Y204" s="89" t="s">
        <v>356</v>
      </c>
      <c r="Z204" s="89" t="s">
        <v>317</v>
      </c>
      <c r="AA204" s="89" t="s">
        <v>318</v>
      </c>
      <c r="AC204" s="115" t="str">
        <f t="shared" si="10"/>
        <v>9356NC1014</v>
      </c>
      <c r="AD204" s="109" t="s">
        <v>2382</v>
      </c>
      <c r="AE204" s="109" t="s">
        <v>1867</v>
      </c>
      <c r="AF204" s="110" t="s">
        <v>2154</v>
      </c>
      <c r="AG204" s="110" t="s">
        <v>2114</v>
      </c>
      <c r="AH204" s="116" t="s">
        <v>2148</v>
      </c>
      <c r="AI204" s="16"/>
    </row>
    <row r="205" spans="6:35" x14ac:dyDescent="0.25">
      <c r="F205" s="17"/>
      <c r="G205" s="7">
        <v>9270</v>
      </c>
      <c r="H205" s="8" t="s">
        <v>1305</v>
      </c>
      <c r="I205" s="62"/>
      <c r="V205" s="6" t="str">
        <f t="shared" si="9"/>
        <v>6011AWI International Education Group</v>
      </c>
      <c r="W205" s="89">
        <v>6011</v>
      </c>
      <c r="X205" s="90">
        <v>20</v>
      </c>
      <c r="Y205" s="89" t="s">
        <v>357</v>
      </c>
      <c r="Z205" s="89" t="s">
        <v>227</v>
      </c>
      <c r="AA205" s="89" t="s">
        <v>228</v>
      </c>
      <c r="AC205" s="115" t="str">
        <f t="shared" si="10"/>
        <v>9356NC1471</v>
      </c>
      <c r="AD205" s="109" t="s">
        <v>2382</v>
      </c>
      <c r="AE205" s="109" t="s">
        <v>1875</v>
      </c>
      <c r="AF205" s="110" t="s">
        <v>2144</v>
      </c>
      <c r="AG205" s="110" t="s">
        <v>2114</v>
      </c>
      <c r="AH205" s="116" t="s">
        <v>2140</v>
      </c>
      <c r="AI205" s="16"/>
    </row>
    <row r="206" spans="6:35" x14ac:dyDescent="0.25">
      <c r="F206" s="17"/>
      <c r="G206" s="7">
        <v>9290</v>
      </c>
      <c r="H206" s="8" t="s">
        <v>1306</v>
      </c>
      <c r="I206" s="62"/>
      <c r="V206" s="6" t="str">
        <f t="shared" si="9"/>
        <v>6011Southern Training Services Limited (t/a 'Timaru Fishing School')</v>
      </c>
      <c r="W206" s="89">
        <v>6011</v>
      </c>
      <c r="X206" s="90">
        <v>21</v>
      </c>
      <c r="Y206" s="89" t="s">
        <v>358</v>
      </c>
      <c r="Z206" s="89" t="s">
        <v>218</v>
      </c>
      <c r="AA206" s="89" t="s">
        <v>214</v>
      </c>
      <c r="AC206" s="115" t="str">
        <f t="shared" si="10"/>
        <v>9356NC1540</v>
      </c>
      <c r="AD206" s="109" t="s">
        <v>2382</v>
      </c>
      <c r="AE206" s="109" t="s">
        <v>1879</v>
      </c>
      <c r="AF206" s="110" t="s">
        <v>2197</v>
      </c>
      <c r="AG206" s="110" t="s">
        <v>2140</v>
      </c>
      <c r="AH206" s="116" t="s">
        <v>2140</v>
      </c>
      <c r="AI206" s="16"/>
    </row>
    <row r="207" spans="6:35" x14ac:dyDescent="0.25">
      <c r="F207" s="17"/>
      <c r="G207" s="7">
        <v>9294</v>
      </c>
      <c r="H207" s="8" t="s">
        <v>1307</v>
      </c>
      <c r="I207" s="62"/>
      <c r="V207" s="6" t="str">
        <f t="shared" si="9"/>
        <v>6011Lifeway College</v>
      </c>
      <c r="W207" s="89">
        <v>6011</v>
      </c>
      <c r="X207" s="90">
        <v>22</v>
      </c>
      <c r="Y207" s="89" t="s">
        <v>359</v>
      </c>
      <c r="Z207" s="89" t="s">
        <v>368</v>
      </c>
      <c r="AA207" s="89" t="s">
        <v>228</v>
      </c>
      <c r="AC207" s="115" t="str">
        <f t="shared" si="10"/>
        <v>9356PC9349</v>
      </c>
      <c r="AD207" s="109" t="s">
        <v>2382</v>
      </c>
      <c r="AE207" s="109" t="s">
        <v>1893</v>
      </c>
      <c r="AF207" s="110" t="s">
        <v>2121</v>
      </c>
      <c r="AG207" s="110" t="s">
        <v>2140</v>
      </c>
      <c r="AH207" s="116" t="s">
        <v>2197</v>
      </c>
      <c r="AI207" s="16"/>
    </row>
    <row r="208" spans="6:35" x14ac:dyDescent="0.25">
      <c r="F208" s="17"/>
      <c r="G208" s="7">
        <v>9310</v>
      </c>
      <c r="H208" s="8" t="s">
        <v>1308</v>
      </c>
      <c r="I208" s="62"/>
      <c r="V208" s="6" t="str">
        <f t="shared" si="9"/>
        <v>6011Intramural Offshore</v>
      </c>
      <c r="W208" s="89">
        <v>6011</v>
      </c>
      <c r="X208" s="90">
        <v>23</v>
      </c>
      <c r="Y208" s="89" t="s">
        <v>1378</v>
      </c>
      <c r="Z208" s="89" t="s">
        <v>1350</v>
      </c>
      <c r="AA208" s="89" t="s">
        <v>1350</v>
      </c>
      <c r="AC208" s="115" t="str">
        <f t="shared" si="10"/>
        <v>9356PC9350</v>
      </c>
      <c r="AD208" s="109" t="s">
        <v>2382</v>
      </c>
      <c r="AE208" s="109" t="s">
        <v>1894</v>
      </c>
      <c r="AF208" s="110" t="s">
        <v>2121</v>
      </c>
      <c r="AG208" s="110" t="s">
        <v>2140</v>
      </c>
      <c r="AH208" s="116" t="s">
        <v>2197</v>
      </c>
      <c r="AI208" s="16"/>
    </row>
    <row r="209" spans="6:35" x14ac:dyDescent="0.25">
      <c r="F209" s="17"/>
      <c r="G209" s="7">
        <v>9324</v>
      </c>
      <c r="H209" s="8" t="s">
        <v>1309</v>
      </c>
      <c r="I209" s="62"/>
      <c r="V209" s="6" t="str">
        <f t="shared" si="9"/>
        <v>6011UNITEC Marae</v>
      </c>
      <c r="W209" s="89">
        <v>6011</v>
      </c>
      <c r="X209" s="90">
        <v>24</v>
      </c>
      <c r="Y209" s="89" t="s">
        <v>876</v>
      </c>
      <c r="Z209" s="89" t="s">
        <v>227</v>
      </c>
      <c r="AA209" s="89" t="s">
        <v>228</v>
      </c>
      <c r="AC209" s="115" t="str">
        <f t="shared" si="10"/>
        <v>9646NC0986</v>
      </c>
      <c r="AD209" s="109" t="s">
        <v>2383</v>
      </c>
      <c r="AE209" s="109" t="s">
        <v>1866</v>
      </c>
      <c r="AF209" s="110" t="s">
        <v>2115</v>
      </c>
      <c r="AG209" s="110" t="s">
        <v>2194</v>
      </c>
      <c r="AH209" s="116" t="s">
        <v>2114</v>
      </c>
      <c r="AI209" s="16"/>
    </row>
    <row r="210" spans="6:35" x14ac:dyDescent="0.25">
      <c r="F210" s="17"/>
      <c r="G210" s="7">
        <v>9328</v>
      </c>
      <c r="H210" s="8" t="s">
        <v>1310</v>
      </c>
      <c r="I210" s="62"/>
      <c r="V210" s="6" t="str">
        <f t="shared" si="9"/>
        <v>6011Kurawaka Retreat Centre</v>
      </c>
      <c r="W210" s="89">
        <v>6011</v>
      </c>
      <c r="X210" s="90">
        <v>25</v>
      </c>
      <c r="Y210" s="89" t="s">
        <v>877</v>
      </c>
      <c r="Z210" s="89" t="s">
        <v>307</v>
      </c>
      <c r="AA210" s="89" t="s">
        <v>224</v>
      </c>
      <c r="AC210" s="115" t="str">
        <f t="shared" si="10"/>
        <v>9646NC1437</v>
      </c>
      <c r="AD210" s="109" t="s">
        <v>2383</v>
      </c>
      <c r="AE210" s="109" t="s">
        <v>1872</v>
      </c>
      <c r="AF210" s="110" t="s">
        <v>2321</v>
      </c>
      <c r="AG210" s="110" t="s">
        <v>2243</v>
      </c>
      <c r="AH210" s="116" t="s">
        <v>2114</v>
      </c>
      <c r="AI210" s="16"/>
    </row>
    <row r="211" spans="6:35" x14ac:dyDescent="0.25">
      <c r="F211" s="17"/>
      <c r="G211" s="7">
        <v>9344</v>
      </c>
      <c r="H211" s="8" t="s">
        <v>1311</v>
      </c>
      <c r="I211" s="62"/>
      <c r="V211" s="6" t="str">
        <f t="shared" si="9"/>
        <v>6011Global Campus Auckland</v>
      </c>
      <c r="W211" s="6">
        <v>6011</v>
      </c>
      <c r="X211" s="6">
        <v>26</v>
      </c>
      <c r="Y211" s="6" t="s">
        <v>878</v>
      </c>
      <c r="Z211" s="6" t="s">
        <v>227</v>
      </c>
      <c r="AA211" s="6" t="s">
        <v>228</v>
      </c>
      <c r="AC211" s="115" t="str">
        <f t="shared" si="10"/>
        <v>9646NC1438</v>
      </c>
      <c r="AD211" s="109" t="s">
        <v>2383</v>
      </c>
      <c r="AE211" s="109" t="s">
        <v>1873</v>
      </c>
      <c r="AF211" s="110" t="s">
        <v>2321</v>
      </c>
      <c r="AG211" s="110" t="s">
        <v>2243</v>
      </c>
      <c r="AH211" s="116" t="s">
        <v>2114</v>
      </c>
      <c r="AI211" s="16"/>
    </row>
    <row r="212" spans="6:35" x14ac:dyDescent="0.25">
      <c r="F212" s="17"/>
      <c r="G212" s="7">
        <v>9356</v>
      </c>
      <c r="H212" s="8" t="s">
        <v>1312</v>
      </c>
      <c r="I212" s="62"/>
      <c r="V212" s="6" t="str">
        <f t="shared" si="9"/>
        <v>6011Kaikoura</v>
      </c>
      <c r="W212" s="89">
        <v>6011</v>
      </c>
      <c r="X212" s="90">
        <v>27</v>
      </c>
      <c r="Y212" s="89" t="s">
        <v>879</v>
      </c>
      <c r="Z212" s="89" t="s">
        <v>783</v>
      </c>
      <c r="AA212" s="89" t="s">
        <v>214</v>
      </c>
      <c r="AC212" s="115" t="str">
        <f t="shared" si="10"/>
        <v>9646NC1509</v>
      </c>
      <c r="AD212" s="109" t="s">
        <v>2383</v>
      </c>
      <c r="AE212" s="109" t="s">
        <v>1876</v>
      </c>
      <c r="AF212" s="110" t="s">
        <v>2325</v>
      </c>
      <c r="AG212" s="110" t="s">
        <v>2243</v>
      </c>
      <c r="AH212" s="116" t="s">
        <v>2114</v>
      </c>
      <c r="AI212" s="16"/>
    </row>
    <row r="213" spans="6:35" x14ac:dyDescent="0.25">
      <c r="F213" s="17"/>
      <c r="G213" s="7">
        <v>9359</v>
      </c>
      <c r="H213" s="8" t="s">
        <v>628</v>
      </c>
      <c r="I213" s="62"/>
      <c r="V213" s="6" t="str">
        <f t="shared" si="9"/>
        <v>6011Skills Update Training Institute - Papakura</v>
      </c>
      <c r="W213" s="89">
        <v>6011</v>
      </c>
      <c r="X213" s="90">
        <v>28</v>
      </c>
      <c r="Y213" s="89" t="s">
        <v>1379</v>
      </c>
      <c r="Z213" s="89" t="s">
        <v>240</v>
      </c>
      <c r="AA213" s="89" t="s">
        <v>240</v>
      </c>
      <c r="AC213" s="115" t="str">
        <f t="shared" si="10"/>
        <v>9918NC0216</v>
      </c>
      <c r="AD213" s="109" t="s">
        <v>2384</v>
      </c>
      <c r="AE213" s="109" t="s">
        <v>1862</v>
      </c>
      <c r="AF213" s="110" t="s">
        <v>2246</v>
      </c>
      <c r="AG213" s="110" t="s">
        <v>2351</v>
      </c>
      <c r="AH213" s="116" t="s">
        <v>2114</v>
      </c>
      <c r="AI213" s="16"/>
    </row>
    <row r="214" spans="6:35" x14ac:dyDescent="0.25">
      <c r="F214" s="17"/>
      <c r="G214" s="7">
        <v>9381</v>
      </c>
      <c r="H214" s="8" t="s">
        <v>1313</v>
      </c>
      <c r="I214" s="62"/>
      <c r="V214" s="6" t="str">
        <f t="shared" si="9"/>
        <v>6011ALC Timaru</v>
      </c>
      <c r="W214" s="89">
        <v>6011</v>
      </c>
      <c r="X214" s="90">
        <v>29</v>
      </c>
      <c r="Y214" s="89" t="s">
        <v>1380</v>
      </c>
      <c r="Z214" s="89" t="s">
        <v>240</v>
      </c>
      <c r="AA214" s="89" t="s">
        <v>240</v>
      </c>
      <c r="AC214" s="115" t="str">
        <f t="shared" si="10"/>
        <v>9918NC0654</v>
      </c>
      <c r="AD214" s="109" t="s">
        <v>2384</v>
      </c>
      <c r="AE214" s="109" t="s">
        <v>1863</v>
      </c>
      <c r="AF214" s="110" t="s">
        <v>2122</v>
      </c>
      <c r="AG214" s="110" t="s">
        <v>2121</v>
      </c>
      <c r="AH214" s="116" t="s">
        <v>2114</v>
      </c>
      <c r="AI214" s="16"/>
    </row>
    <row r="215" spans="6:35" x14ac:dyDescent="0.25">
      <c r="F215" s="17"/>
      <c r="G215" s="7">
        <v>9384</v>
      </c>
      <c r="H215" s="8" t="s">
        <v>205</v>
      </c>
      <c r="I215" s="62"/>
      <c r="V215" s="6" t="str">
        <f t="shared" si="9"/>
        <v>6011New Site</v>
      </c>
      <c r="W215" s="89">
        <v>6011</v>
      </c>
      <c r="X215" s="90">
        <v>95</v>
      </c>
      <c r="Y215" s="89" t="s">
        <v>764</v>
      </c>
      <c r="Z215" s="89"/>
      <c r="AA215" s="89"/>
      <c r="AC215" s="115" t="str">
        <f t="shared" si="10"/>
        <v>9918NC1540</v>
      </c>
      <c r="AD215" s="109" t="s">
        <v>2384</v>
      </c>
      <c r="AE215" s="109" t="s">
        <v>1879</v>
      </c>
      <c r="AF215" s="110" t="s">
        <v>2351</v>
      </c>
      <c r="AG215" s="110" t="s">
        <v>2284</v>
      </c>
      <c r="AH215" s="116" t="s">
        <v>2114</v>
      </c>
      <c r="AI215" s="16"/>
    </row>
    <row r="216" spans="6:35" x14ac:dyDescent="0.25">
      <c r="F216" s="17"/>
      <c r="G216" s="7">
        <v>9386</v>
      </c>
      <c r="H216" s="8" t="s">
        <v>802</v>
      </c>
      <c r="I216" s="62"/>
      <c r="V216" s="6" t="str">
        <f t="shared" si="9"/>
        <v>6011Extramural</v>
      </c>
      <c r="W216" s="89">
        <v>6011</v>
      </c>
      <c r="X216" s="90">
        <v>98</v>
      </c>
      <c r="Y216" s="89" t="s">
        <v>822</v>
      </c>
      <c r="Z216" s="89" t="s">
        <v>822</v>
      </c>
      <c r="AA216" s="89" t="s">
        <v>822</v>
      </c>
      <c r="AC216" s="117" t="str">
        <f t="shared" si="10"/>
        <v>9964PC2006</v>
      </c>
      <c r="AD216" s="118" t="s">
        <v>2385</v>
      </c>
      <c r="AE216" s="118" t="s">
        <v>1890</v>
      </c>
      <c r="AF216" s="119" t="s">
        <v>2294</v>
      </c>
      <c r="AG216" s="119" t="s">
        <v>2352</v>
      </c>
      <c r="AH216" s="120" t="s">
        <v>2114</v>
      </c>
      <c r="AI216" s="16"/>
    </row>
    <row r="217" spans="6:35" x14ac:dyDescent="0.25">
      <c r="F217" s="17"/>
      <c r="G217" s="7">
        <v>9388</v>
      </c>
      <c r="H217" s="8" t="s">
        <v>1314</v>
      </c>
      <c r="I217" s="62"/>
      <c r="V217" s="6" t="str">
        <f t="shared" si="9"/>
        <v>6011Marlborough Campus</v>
      </c>
      <c r="W217" s="89">
        <v>6011</v>
      </c>
      <c r="X217" s="90" t="s">
        <v>360</v>
      </c>
      <c r="Y217" s="89" t="s">
        <v>361</v>
      </c>
      <c r="Z217" s="89" t="s">
        <v>317</v>
      </c>
      <c r="AA217" s="89" t="s">
        <v>318</v>
      </c>
      <c r="AI217" s="16"/>
    </row>
    <row r="218" spans="6:35" x14ac:dyDescent="0.25">
      <c r="F218" s="17"/>
      <c r="G218" s="7">
        <v>9390</v>
      </c>
      <c r="H218" s="8" t="s">
        <v>803</v>
      </c>
      <c r="I218" s="62"/>
      <c r="V218" s="6" t="str">
        <f t="shared" si="9"/>
        <v>6011Mahurangi Technical Institute (Warkworth)</v>
      </c>
      <c r="W218" s="89">
        <v>6011</v>
      </c>
      <c r="X218" s="90" t="s">
        <v>1381</v>
      </c>
      <c r="Y218" s="89" t="s">
        <v>1382</v>
      </c>
      <c r="Z218" s="89" t="s">
        <v>368</v>
      </c>
      <c r="AA218" s="89" t="s">
        <v>228</v>
      </c>
      <c r="AI218" s="16"/>
    </row>
    <row r="219" spans="6:35" x14ac:dyDescent="0.25">
      <c r="F219" s="17"/>
      <c r="G219" s="7">
        <v>9392</v>
      </c>
      <c r="H219" s="8" t="s">
        <v>804</v>
      </c>
      <c r="I219" s="62"/>
      <c r="V219" s="6" t="str">
        <f t="shared" si="9"/>
        <v>6011Nelson Campus</v>
      </c>
      <c r="W219" s="89">
        <v>6011</v>
      </c>
      <c r="X219" s="90" t="s">
        <v>362</v>
      </c>
      <c r="Y219" s="89" t="s">
        <v>363</v>
      </c>
      <c r="Z219" s="89" t="s">
        <v>364</v>
      </c>
      <c r="AA219" s="89" t="s">
        <v>249</v>
      </c>
      <c r="AI219" s="16"/>
    </row>
    <row r="220" spans="6:35" x14ac:dyDescent="0.25">
      <c r="F220" s="17"/>
      <c r="G220" s="7">
        <v>9393</v>
      </c>
      <c r="H220" s="8" t="s">
        <v>1315</v>
      </c>
      <c r="I220" s="62"/>
      <c r="V220" s="6" t="str">
        <f t="shared" si="9"/>
        <v>6011Off Campus</v>
      </c>
      <c r="W220" s="89">
        <v>6011</v>
      </c>
      <c r="X220" s="90" t="s">
        <v>880</v>
      </c>
      <c r="Y220" s="89" t="s">
        <v>827</v>
      </c>
      <c r="Z220" s="89" t="s">
        <v>828</v>
      </c>
      <c r="AA220" s="89" t="s">
        <v>828</v>
      </c>
      <c r="AI220" s="16"/>
    </row>
    <row r="221" spans="6:35" x14ac:dyDescent="0.25">
      <c r="F221" s="17"/>
      <c r="G221" s="7">
        <v>9399</v>
      </c>
      <c r="H221" s="8" t="s">
        <v>1316</v>
      </c>
      <c r="I221" s="62"/>
      <c r="V221" s="6" t="str">
        <f t="shared" si="9"/>
        <v>6011Richmond Campus</v>
      </c>
      <c r="W221" s="89">
        <v>6011</v>
      </c>
      <c r="X221" s="90" t="s">
        <v>365</v>
      </c>
      <c r="Y221" s="89" t="s">
        <v>366</v>
      </c>
      <c r="Z221" s="89" t="s">
        <v>349</v>
      </c>
      <c r="AA221" s="89" t="s">
        <v>350</v>
      </c>
      <c r="AI221" s="16"/>
    </row>
    <row r="222" spans="6:35" x14ac:dyDescent="0.25">
      <c r="F222" s="17"/>
      <c r="G222" s="7">
        <v>9401</v>
      </c>
      <c r="H222" s="8" t="s">
        <v>1317</v>
      </c>
      <c r="I222" s="62"/>
      <c r="V222" s="6" t="str">
        <f t="shared" si="9"/>
        <v>6011Wallaceville Campus</v>
      </c>
      <c r="W222" s="89">
        <v>6011</v>
      </c>
      <c r="X222" s="90" t="s">
        <v>1383</v>
      </c>
      <c r="Y222" s="89" t="s">
        <v>1384</v>
      </c>
      <c r="Z222" s="89" t="s">
        <v>319</v>
      </c>
      <c r="AA222" s="89" t="s">
        <v>222</v>
      </c>
      <c r="AI222" s="16"/>
    </row>
    <row r="223" spans="6:35" x14ac:dyDescent="0.25">
      <c r="F223" s="17"/>
      <c r="G223" s="7">
        <v>9410</v>
      </c>
      <c r="H223" s="8" t="s">
        <v>1318</v>
      </c>
      <c r="I223" s="62"/>
      <c r="V223" s="6" t="str">
        <f t="shared" si="9"/>
        <v>6012Main Campus</v>
      </c>
      <c r="W223" s="89">
        <v>6012</v>
      </c>
      <c r="X223" s="90">
        <v>1</v>
      </c>
      <c r="Y223" s="89" t="s">
        <v>15</v>
      </c>
      <c r="Z223" s="89" t="s">
        <v>236</v>
      </c>
      <c r="AA223" s="89" t="s">
        <v>237</v>
      </c>
      <c r="AI223" s="16"/>
    </row>
    <row r="224" spans="6:35" x14ac:dyDescent="0.25">
      <c r="F224" s="17"/>
      <c r="G224" s="7">
        <v>9423</v>
      </c>
      <c r="H224" s="8" t="s">
        <v>1319</v>
      </c>
      <c r="I224" s="62"/>
      <c r="J224" s="23"/>
      <c r="V224" s="6" t="str">
        <f t="shared" si="9"/>
        <v>6012Bay of Islands - Kerikeri</v>
      </c>
      <c r="W224" s="89">
        <v>6012</v>
      </c>
      <c r="X224" s="90">
        <v>2</v>
      </c>
      <c r="Y224" s="89" t="s">
        <v>60</v>
      </c>
      <c r="Z224" s="89" t="s">
        <v>246</v>
      </c>
      <c r="AA224" s="89" t="s">
        <v>237</v>
      </c>
      <c r="AI224" s="16"/>
    </row>
    <row r="225" spans="6:35" x14ac:dyDescent="0.25">
      <c r="F225" s="17"/>
      <c r="G225" s="7">
        <v>9429</v>
      </c>
      <c r="H225" s="8" t="s">
        <v>1320</v>
      </c>
      <c r="I225" s="62"/>
      <c r="V225" s="6" t="str">
        <f t="shared" si="9"/>
        <v>6012Rawene Campus</v>
      </c>
      <c r="W225" s="89">
        <v>6012</v>
      </c>
      <c r="X225" s="90">
        <v>3</v>
      </c>
      <c r="Y225" s="89" t="s">
        <v>61</v>
      </c>
      <c r="Z225" s="89" t="s">
        <v>246</v>
      </c>
      <c r="AA225" s="89" t="s">
        <v>237</v>
      </c>
      <c r="AI225" s="16"/>
    </row>
    <row r="226" spans="6:35" x14ac:dyDescent="0.25">
      <c r="F226" s="17"/>
      <c r="G226" s="7">
        <v>9436</v>
      </c>
      <c r="H226" s="8" t="s">
        <v>1321</v>
      </c>
      <c r="I226" s="62"/>
      <c r="V226" s="6" t="str">
        <f t="shared" si="9"/>
        <v>6012Dargaville Campus</v>
      </c>
      <c r="W226" s="89">
        <v>6012</v>
      </c>
      <c r="X226" s="90">
        <v>4</v>
      </c>
      <c r="Y226" s="89" t="s">
        <v>1385</v>
      </c>
      <c r="Z226" s="89" t="s">
        <v>367</v>
      </c>
      <c r="AA226" s="89" t="s">
        <v>237</v>
      </c>
      <c r="AI226" s="16"/>
    </row>
    <row r="227" spans="6:35" x14ac:dyDescent="0.25">
      <c r="F227" s="17"/>
      <c r="G227" s="7">
        <v>9458</v>
      </c>
      <c r="H227" s="8" t="s">
        <v>805</v>
      </c>
      <c r="I227" s="62"/>
      <c r="J227" s="23"/>
      <c r="V227" s="6" t="str">
        <f t="shared" si="9"/>
        <v>6012Glenbervie</v>
      </c>
      <c r="W227" s="89">
        <v>6012</v>
      </c>
      <c r="X227" s="90">
        <v>4</v>
      </c>
      <c r="Y227" s="89" t="s">
        <v>62</v>
      </c>
      <c r="Z227" s="89" t="s">
        <v>236</v>
      </c>
      <c r="AA227" s="89" t="s">
        <v>237</v>
      </c>
      <c r="AI227" s="16"/>
    </row>
    <row r="228" spans="6:35" x14ac:dyDescent="0.25">
      <c r="F228" s="17"/>
      <c r="G228" s="7">
        <v>9471</v>
      </c>
      <c r="H228" s="8" t="s">
        <v>1322</v>
      </c>
      <c r="I228" s="62"/>
      <c r="V228" s="6" t="str">
        <f t="shared" si="9"/>
        <v>6012Kaitaia Campus</v>
      </c>
      <c r="W228" s="89">
        <v>6012</v>
      </c>
      <c r="X228" s="90">
        <v>5</v>
      </c>
      <c r="Y228" s="89" t="s">
        <v>63</v>
      </c>
      <c r="Z228" s="89" t="s">
        <v>246</v>
      </c>
      <c r="AA228" s="89" t="s">
        <v>237</v>
      </c>
      <c r="AI228" s="16"/>
    </row>
    <row r="229" spans="6:35" x14ac:dyDescent="0.25">
      <c r="F229" s="17"/>
      <c r="G229" s="7">
        <v>9486</v>
      </c>
      <c r="H229" s="8" t="s">
        <v>1323</v>
      </c>
      <c r="I229" s="62"/>
      <c r="V229" s="6" t="str">
        <f t="shared" si="9"/>
        <v>6012Kaikohe</v>
      </c>
      <c r="W229" s="89">
        <v>6012</v>
      </c>
      <c r="X229" s="90">
        <v>6</v>
      </c>
      <c r="Y229" s="89" t="s">
        <v>64</v>
      </c>
      <c r="Z229" s="89" t="s">
        <v>246</v>
      </c>
      <c r="AA229" s="89" t="s">
        <v>237</v>
      </c>
      <c r="AI229" s="16"/>
    </row>
    <row r="230" spans="6:35" x14ac:dyDescent="0.25">
      <c r="F230" s="17"/>
      <c r="G230" s="7">
        <v>9504</v>
      </c>
      <c r="H230" s="8" t="s">
        <v>1324</v>
      </c>
      <c r="I230" s="62"/>
      <c r="V230" s="6" t="str">
        <f t="shared" si="9"/>
        <v>6012Bay of Islands - Waitangi</v>
      </c>
      <c r="W230" s="89">
        <v>6012</v>
      </c>
      <c r="X230" s="90">
        <v>7</v>
      </c>
      <c r="Y230" s="89" t="s">
        <v>1386</v>
      </c>
      <c r="Z230" s="89" t="s">
        <v>246</v>
      </c>
      <c r="AA230" s="89" t="s">
        <v>237</v>
      </c>
      <c r="AI230" s="16"/>
    </row>
    <row r="231" spans="6:35" x14ac:dyDescent="0.25">
      <c r="F231" s="17"/>
      <c r="G231" s="7">
        <v>9508</v>
      </c>
      <c r="H231" s="8" t="s">
        <v>1325</v>
      </c>
      <c r="I231" s="62"/>
      <c r="V231" s="6" t="str">
        <f t="shared" si="9"/>
        <v>6012Mangonui</v>
      </c>
      <c r="W231" s="89">
        <v>6012</v>
      </c>
      <c r="X231" s="90">
        <v>7</v>
      </c>
      <c r="Y231" s="89" t="s">
        <v>65</v>
      </c>
      <c r="Z231" s="89" t="s">
        <v>246</v>
      </c>
      <c r="AA231" s="89" t="s">
        <v>237</v>
      </c>
      <c r="AI231" s="16"/>
    </row>
    <row r="232" spans="6:35" x14ac:dyDescent="0.25">
      <c r="F232" s="17"/>
      <c r="G232" s="7">
        <v>9513</v>
      </c>
      <c r="H232" s="8" t="s">
        <v>1326</v>
      </c>
      <c r="I232" s="62"/>
      <c r="V232" s="6" t="str">
        <f t="shared" si="9"/>
        <v>6012Primary Industries Learning Centre</v>
      </c>
      <c r="W232" s="89">
        <v>6012</v>
      </c>
      <c r="X232" s="90">
        <v>8</v>
      </c>
      <c r="Y232" s="89" t="s">
        <v>66</v>
      </c>
      <c r="Z232" s="89" t="s">
        <v>236</v>
      </c>
      <c r="AA232" s="89" t="s">
        <v>237</v>
      </c>
      <c r="AI232" s="16"/>
    </row>
    <row r="233" spans="6:35" x14ac:dyDescent="0.25">
      <c r="F233" s="17"/>
      <c r="G233" s="7">
        <v>9515</v>
      </c>
      <c r="H233" s="8" t="s">
        <v>1327</v>
      </c>
      <c r="I233" s="62"/>
      <c r="V233" s="6" t="str">
        <f t="shared" si="9"/>
        <v>6012Health and Safety Education Centre</v>
      </c>
      <c r="W233" s="89">
        <v>6012</v>
      </c>
      <c r="X233" s="90">
        <v>9</v>
      </c>
      <c r="Y233" s="89" t="s">
        <v>1387</v>
      </c>
      <c r="Z233" s="89" t="s">
        <v>236</v>
      </c>
      <c r="AA233" s="89" t="s">
        <v>237</v>
      </c>
      <c r="AI233" s="16"/>
    </row>
    <row r="234" spans="6:35" x14ac:dyDescent="0.25">
      <c r="F234" s="17"/>
      <c r="G234" s="7">
        <v>9520</v>
      </c>
      <c r="H234" s="8" t="s">
        <v>1328</v>
      </c>
      <c r="I234" s="62"/>
      <c r="V234" s="6" t="str">
        <f t="shared" si="9"/>
        <v>6012Waiora Marae</v>
      </c>
      <c r="W234" s="6">
        <v>6012</v>
      </c>
      <c r="X234" s="6">
        <v>9</v>
      </c>
      <c r="Y234" s="6" t="s">
        <v>67</v>
      </c>
      <c r="Z234" s="6" t="s">
        <v>246</v>
      </c>
      <c r="AA234" s="6" t="s">
        <v>237</v>
      </c>
      <c r="AI234" s="16"/>
    </row>
    <row r="235" spans="6:35" x14ac:dyDescent="0.25">
      <c r="F235" s="17"/>
      <c r="G235" s="7">
        <v>9522</v>
      </c>
      <c r="H235" s="8" t="s">
        <v>1329</v>
      </c>
      <c r="I235" s="62"/>
      <c r="V235" s="6" t="str">
        <f t="shared" si="9"/>
        <v>6012Ahipara</v>
      </c>
      <c r="W235" s="89">
        <v>6012</v>
      </c>
      <c r="X235" s="90">
        <v>10</v>
      </c>
      <c r="Y235" s="89" t="s">
        <v>68</v>
      </c>
      <c r="Z235" s="89" t="s">
        <v>246</v>
      </c>
      <c r="AA235" s="89" t="s">
        <v>237</v>
      </c>
      <c r="AI235" s="16"/>
    </row>
    <row r="236" spans="6:35" x14ac:dyDescent="0.25">
      <c r="F236" s="17"/>
      <c r="G236" s="7">
        <v>9531</v>
      </c>
      <c r="H236" s="8" t="s">
        <v>1330</v>
      </c>
      <c r="I236" s="62"/>
      <c r="V236" s="6" t="str">
        <f t="shared" si="9"/>
        <v>6012Orewa</v>
      </c>
      <c r="W236" s="89">
        <v>6012</v>
      </c>
      <c r="X236" s="90">
        <v>10</v>
      </c>
      <c r="Y236" s="89" t="s">
        <v>1388</v>
      </c>
      <c r="Z236" s="89" t="s">
        <v>368</v>
      </c>
      <c r="AA236" s="89" t="s">
        <v>228</v>
      </c>
      <c r="AI236" s="16"/>
    </row>
    <row r="237" spans="6:35" x14ac:dyDescent="0.25">
      <c r="F237" s="17"/>
      <c r="G237" s="7">
        <v>9535</v>
      </c>
      <c r="H237" s="8" t="s">
        <v>329</v>
      </c>
      <c r="I237" s="62"/>
      <c r="V237" s="6" t="str">
        <f t="shared" si="9"/>
        <v>6012Bay of Islands - Kawakawa</v>
      </c>
      <c r="W237" s="89">
        <v>6012</v>
      </c>
      <c r="X237" s="90">
        <v>11</v>
      </c>
      <c r="Y237" s="89" t="s">
        <v>69</v>
      </c>
      <c r="Z237" s="89" t="s">
        <v>246</v>
      </c>
      <c r="AA237" s="89" t="s">
        <v>237</v>
      </c>
      <c r="AI237" s="16"/>
    </row>
    <row r="238" spans="6:35" x14ac:dyDescent="0.25">
      <c r="F238" s="17"/>
      <c r="G238" s="7">
        <v>9546</v>
      </c>
      <c r="H238" s="8" t="s">
        <v>806</v>
      </c>
      <c r="I238" s="62"/>
      <c r="V238" s="6" t="str">
        <f t="shared" si="9"/>
        <v>6012Kawakawa</v>
      </c>
      <c r="W238" s="89">
        <v>6012</v>
      </c>
      <c r="X238" s="90">
        <v>12</v>
      </c>
      <c r="Y238" s="89" t="s">
        <v>70</v>
      </c>
      <c r="Z238" s="89" t="s">
        <v>246</v>
      </c>
      <c r="AA238" s="89" t="s">
        <v>237</v>
      </c>
      <c r="AI238" s="16"/>
    </row>
    <row r="239" spans="6:35" x14ac:dyDescent="0.25">
      <c r="F239" s="17"/>
      <c r="G239" s="7">
        <v>9565</v>
      </c>
      <c r="H239" s="8" t="s">
        <v>1331</v>
      </c>
      <c r="I239" s="62"/>
      <c r="V239" s="6" t="str">
        <f t="shared" si="9"/>
        <v>6012Marine Technology Learning Centre</v>
      </c>
      <c r="W239" s="89">
        <v>6012</v>
      </c>
      <c r="X239" s="90">
        <v>12</v>
      </c>
      <c r="Y239" s="89" t="s">
        <v>1389</v>
      </c>
      <c r="Z239" s="89" t="s">
        <v>236</v>
      </c>
      <c r="AA239" s="89" t="s">
        <v>237</v>
      </c>
      <c r="AI239" s="16"/>
    </row>
    <row r="240" spans="6:35" x14ac:dyDescent="0.25">
      <c r="F240" s="17"/>
      <c r="G240" s="7">
        <v>9597</v>
      </c>
      <c r="H240" s="8" t="s">
        <v>1332</v>
      </c>
      <c r="I240" s="62"/>
      <c r="V240" s="6" t="str">
        <f t="shared" si="9"/>
        <v>6012Other Site</v>
      </c>
      <c r="W240" s="89">
        <v>6012</v>
      </c>
      <c r="X240" s="90">
        <v>13</v>
      </c>
      <c r="Y240" s="89" t="s">
        <v>881</v>
      </c>
      <c r="Z240" s="89" t="s">
        <v>828</v>
      </c>
      <c r="AA240" s="89" t="s">
        <v>828</v>
      </c>
      <c r="AI240" s="16"/>
    </row>
    <row r="241" spans="6:35" x14ac:dyDescent="0.25">
      <c r="F241" s="17"/>
      <c r="G241" s="7">
        <v>9606</v>
      </c>
      <c r="H241" s="8" t="s">
        <v>807</v>
      </c>
      <c r="I241" s="62"/>
      <c r="V241" s="6" t="str">
        <f t="shared" si="9"/>
        <v>6012ASB Leisure Centre</v>
      </c>
      <c r="W241" s="89">
        <v>6012</v>
      </c>
      <c r="X241" s="90">
        <v>14</v>
      </c>
      <c r="Y241" s="89" t="s">
        <v>71</v>
      </c>
      <c r="Z241" s="89" t="s">
        <v>236</v>
      </c>
      <c r="AA241" s="89" t="s">
        <v>237</v>
      </c>
      <c r="AI241" s="16"/>
    </row>
    <row r="242" spans="6:35" x14ac:dyDescent="0.25">
      <c r="F242" s="17"/>
      <c r="G242" s="7">
        <v>9611</v>
      </c>
      <c r="H242" s="8" t="s">
        <v>1333</v>
      </c>
      <c r="I242" s="62"/>
      <c r="V242" s="6" t="str">
        <f t="shared" si="9"/>
        <v>6012Wellsford</v>
      </c>
      <c r="W242" s="89">
        <v>6012</v>
      </c>
      <c r="X242" s="90">
        <v>15</v>
      </c>
      <c r="Y242" s="89" t="s">
        <v>72</v>
      </c>
      <c r="Z242" s="89" t="s">
        <v>368</v>
      </c>
      <c r="AA242" s="89" t="s">
        <v>228</v>
      </c>
      <c r="AI242" s="16"/>
    </row>
    <row r="243" spans="6:35" x14ac:dyDescent="0.25">
      <c r="F243" s="17"/>
      <c r="G243" s="7">
        <v>9619</v>
      </c>
      <c r="H243" s="8" t="s">
        <v>1334</v>
      </c>
      <c r="I243" s="62"/>
      <c r="V243" s="6" t="str">
        <f t="shared" si="9"/>
        <v>6012Mangawhai</v>
      </c>
      <c r="W243" s="89">
        <v>6012</v>
      </c>
      <c r="X243" s="90">
        <v>16</v>
      </c>
      <c r="Y243" s="89" t="s">
        <v>73</v>
      </c>
      <c r="Z243" s="89" t="s">
        <v>367</v>
      </c>
      <c r="AA243" s="89" t="s">
        <v>237</v>
      </c>
      <c r="AI243" s="16"/>
    </row>
    <row r="244" spans="6:35" x14ac:dyDescent="0.25">
      <c r="F244" s="17"/>
      <c r="G244" s="7">
        <v>9628</v>
      </c>
      <c r="H244" s="8" t="s">
        <v>808</v>
      </c>
      <c r="I244" s="62"/>
      <c r="V244" s="6" t="str">
        <f t="shared" si="9"/>
        <v>6012Warkworth</v>
      </c>
      <c r="W244" s="89">
        <v>6012</v>
      </c>
      <c r="X244" s="90">
        <v>17</v>
      </c>
      <c r="Y244" s="89" t="s">
        <v>74</v>
      </c>
      <c r="Z244" s="89" t="s">
        <v>368</v>
      </c>
      <c r="AA244" s="89" t="s">
        <v>228</v>
      </c>
      <c r="AI244" s="16"/>
    </row>
    <row r="245" spans="6:35" x14ac:dyDescent="0.25">
      <c r="F245" s="17"/>
      <c r="G245" s="7">
        <v>9646</v>
      </c>
      <c r="H245" s="8" t="s">
        <v>669</v>
      </c>
      <c r="J245" s="23"/>
      <c r="V245" s="6" t="str">
        <f t="shared" si="9"/>
        <v>6012Silverdale</v>
      </c>
      <c r="W245" s="89">
        <v>6012</v>
      </c>
      <c r="X245" s="90">
        <v>18</v>
      </c>
      <c r="Y245" s="89" t="s">
        <v>75</v>
      </c>
      <c r="Z245" s="89" t="s">
        <v>368</v>
      </c>
      <c r="AA245" s="89" t="s">
        <v>228</v>
      </c>
      <c r="AI245" s="16"/>
    </row>
    <row r="246" spans="6:35" x14ac:dyDescent="0.25">
      <c r="F246" s="17"/>
      <c r="G246" s="7">
        <v>9650</v>
      </c>
      <c r="H246" s="8" t="s">
        <v>1335</v>
      </c>
      <c r="V246" s="6" t="str">
        <f t="shared" si="9"/>
        <v>6012Downtown Learning Centre</v>
      </c>
      <c r="W246" s="89">
        <v>6012</v>
      </c>
      <c r="X246" s="90">
        <v>19</v>
      </c>
      <c r="Y246" s="89" t="s">
        <v>76</v>
      </c>
      <c r="Z246" s="89" t="s">
        <v>236</v>
      </c>
      <c r="AA246" s="89" t="s">
        <v>237</v>
      </c>
      <c r="AI246" s="16"/>
    </row>
    <row r="247" spans="6:35" x14ac:dyDescent="0.25">
      <c r="F247" s="17"/>
      <c r="G247" s="7">
        <v>9656</v>
      </c>
      <c r="H247" s="8" t="s">
        <v>1336</v>
      </c>
      <c r="V247" s="6" t="str">
        <f t="shared" si="9"/>
        <v>6012Future Trades Campus</v>
      </c>
      <c r="W247" s="89">
        <v>6012</v>
      </c>
      <c r="X247" s="90">
        <v>20</v>
      </c>
      <c r="Y247" s="89" t="s">
        <v>77</v>
      </c>
      <c r="Z247" s="89" t="s">
        <v>236</v>
      </c>
      <c r="AA247" s="89" t="s">
        <v>237</v>
      </c>
      <c r="AI247" s="16"/>
    </row>
    <row r="248" spans="6:35" x14ac:dyDescent="0.25">
      <c r="F248" s="17"/>
      <c r="G248" s="7">
        <v>9660</v>
      </c>
      <c r="H248" s="8" t="s">
        <v>809</v>
      </c>
      <c r="V248" s="6" t="str">
        <f t="shared" si="9"/>
        <v>6012Northland Regional Corrections Facility</v>
      </c>
      <c r="W248" s="89">
        <v>6012</v>
      </c>
      <c r="X248" s="90">
        <v>21</v>
      </c>
      <c r="Y248" s="89" t="s">
        <v>78</v>
      </c>
      <c r="Z248" s="89" t="s">
        <v>246</v>
      </c>
      <c r="AA248" s="89" t="s">
        <v>237</v>
      </c>
      <c r="AI248" s="16"/>
    </row>
    <row r="249" spans="6:35" x14ac:dyDescent="0.25">
      <c r="F249" s="17"/>
      <c r="G249" s="7">
        <v>9670</v>
      </c>
      <c r="H249" s="8" t="s">
        <v>1337</v>
      </c>
      <c r="V249" s="6" t="str">
        <f t="shared" si="9"/>
        <v>6012Coatesville</v>
      </c>
      <c r="W249" s="89">
        <v>6012</v>
      </c>
      <c r="X249" s="90">
        <v>22</v>
      </c>
      <c r="Y249" s="89" t="s">
        <v>79</v>
      </c>
      <c r="Z249" s="89" t="s">
        <v>368</v>
      </c>
      <c r="AA249" s="89" t="s">
        <v>228</v>
      </c>
      <c r="AI249" s="16"/>
    </row>
    <row r="250" spans="6:35" x14ac:dyDescent="0.25">
      <c r="F250" s="17"/>
      <c r="G250" s="7">
        <v>9671</v>
      </c>
      <c r="H250" s="8" t="s">
        <v>1338</v>
      </c>
      <c r="V250" s="6" t="str">
        <f t="shared" si="9"/>
        <v>6012Orama Great Barrier IS</v>
      </c>
      <c r="W250" s="89">
        <v>6012</v>
      </c>
      <c r="X250" s="90">
        <v>23</v>
      </c>
      <c r="Y250" s="89" t="s">
        <v>1390</v>
      </c>
      <c r="Z250" s="89" t="s">
        <v>227</v>
      </c>
      <c r="AA250" s="89" t="s">
        <v>228</v>
      </c>
      <c r="AI250" s="16"/>
    </row>
    <row r="251" spans="6:35" x14ac:dyDescent="0.25">
      <c r="F251" s="17"/>
      <c r="G251" s="7">
        <v>9749</v>
      </c>
      <c r="H251" s="8" t="s">
        <v>1339</v>
      </c>
      <c r="V251" s="6" t="str">
        <f t="shared" si="9"/>
        <v>601206 Kaitaia College</v>
      </c>
      <c r="W251" s="89">
        <v>6012</v>
      </c>
      <c r="X251" s="90">
        <v>24</v>
      </c>
      <c r="Y251" s="89" t="s">
        <v>1391</v>
      </c>
      <c r="Z251" s="89" t="s">
        <v>246</v>
      </c>
      <c r="AA251" s="89" t="s">
        <v>237</v>
      </c>
      <c r="AI251" s="16"/>
    </row>
    <row r="252" spans="6:35" x14ac:dyDescent="0.25">
      <c r="F252" s="17"/>
      <c r="G252" s="7">
        <v>9831</v>
      </c>
      <c r="H252" s="8" t="s">
        <v>1340</v>
      </c>
      <c r="J252" s="23"/>
      <c r="V252" s="6" t="str">
        <f t="shared" si="9"/>
        <v>6012Kaitaia College</v>
      </c>
      <c r="W252" s="89">
        <v>6012</v>
      </c>
      <c r="X252" s="90">
        <v>24</v>
      </c>
      <c r="Y252" s="89" t="s">
        <v>80</v>
      </c>
      <c r="Z252" s="89" t="s">
        <v>246</v>
      </c>
      <c r="AA252" s="89" t="s">
        <v>237</v>
      </c>
      <c r="AI252" s="16"/>
    </row>
    <row r="253" spans="6:35" x14ac:dyDescent="0.25">
      <c r="F253" s="17"/>
      <c r="G253" s="7">
        <v>9840</v>
      </c>
      <c r="H253" s="8" t="s">
        <v>1341</v>
      </c>
      <c r="V253" s="6" t="str">
        <f t="shared" si="9"/>
        <v>6012LifeWay College; Life North Centre</v>
      </c>
      <c r="W253" s="89">
        <v>6012</v>
      </c>
      <c r="X253" s="90">
        <v>25</v>
      </c>
      <c r="Y253" s="89" t="s">
        <v>81</v>
      </c>
      <c r="Z253" s="89" t="s">
        <v>368</v>
      </c>
      <c r="AA253" s="89" t="s">
        <v>228</v>
      </c>
      <c r="AI253" s="16"/>
    </row>
    <row r="254" spans="6:35" x14ac:dyDescent="0.25">
      <c r="F254" s="17"/>
      <c r="G254" s="7">
        <v>9847</v>
      </c>
      <c r="H254" s="8" t="s">
        <v>1342</v>
      </c>
      <c r="V254" s="6" t="str">
        <f t="shared" si="9"/>
        <v>6012Hungry Creek Art School</v>
      </c>
      <c r="W254" s="89">
        <v>6012</v>
      </c>
      <c r="X254" s="90">
        <v>26</v>
      </c>
      <c r="Y254" s="89" t="s">
        <v>82</v>
      </c>
      <c r="Z254" s="89" t="s">
        <v>368</v>
      </c>
      <c r="AA254" s="89" t="s">
        <v>228</v>
      </c>
      <c r="AI254" s="16"/>
    </row>
    <row r="255" spans="6:35" x14ac:dyDescent="0.25">
      <c r="F255" s="17"/>
      <c r="G255" s="7">
        <v>9872</v>
      </c>
      <c r="H255" s="8" t="s">
        <v>1343</v>
      </c>
      <c r="V255" s="6" t="str">
        <f t="shared" si="9"/>
        <v>6012Old Library Whangarei</v>
      </c>
      <c r="W255" s="89">
        <v>6012</v>
      </c>
      <c r="X255" s="90">
        <v>27</v>
      </c>
      <c r="Y255" s="89" t="s">
        <v>83</v>
      </c>
      <c r="Z255" s="89" t="s">
        <v>236</v>
      </c>
      <c r="AA255" s="89" t="s">
        <v>237</v>
      </c>
      <c r="AI255" s="16"/>
    </row>
    <row r="256" spans="6:35" x14ac:dyDescent="0.25">
      <c r="F256" s="17"/>
      <c r="G256" s="7">
        <v>9885</v>
      </c>
      <c r="H256" s="8" t="s">
        <v>1344</v>
      </c>
      <c r="V256" s="6" t="str">
        <f t="shared" si="9"/>
        <v>6012Dargaville</v>
      </c>
      <c r="W256" s="89">
        <v>6012</v>
      </c>
      <c r="X256" s="90">
        <v>28</v>
      </c>
      <c r="Y256" s="89" t="s">
        <v>84</v>
      </c>
      <c r="Z256" s="89" t="s">
        <v>367</v>
      </c>
      <c r="AA256" s="89" t="s">
        <v>237</v>
      </c>
      <c r="AI256" s="16"/>
    </row>
    <row r="257" spans="6:35" x14ac:dyDescent="0.25">
      <c r="F257" s="17"/>
      <c r="G257" s="7">
        <v>9918</v>
      </c>
      <c r="H257" s="8" t="s">
        <v>1345</v>
      </c>
      <c r="V257" s="6" t="str">
        <f t="shared" si="9"/>
        <v>6012Auckl AND learning Centre</v>
      </c>
      <c r="W257" s="89">
        <v>6012</v>
      </c>
      <c r="X257" s="90">
        <v>29</v>
      </c>
      <c r="Y257" s="89" t="s">
        <v>1392</v>
      </c>
      <c r="Z257" s="89" t="s">
        <v>227</v>
      </c>
      <c r="AA257" s="89" t="s">
        <v>228</v>
      </c>
      <c r="AI257" s="16"/>
    </row>
    <row r="258" spans="6:35" x14ac:dyDescent="0.25">
      <c r="F258" s="17"/>
      <c r="G258" s="7">
        <v>9964</v>
      </c>
      <c r="H258" s="8" t="s">
        <v>1346</v>
      </c>
      <c r="V258" s="6" t="str">
        <f t="shared" si="9"/>
        <v>6012Auckland Learning Centre</v>
      </c>
      <c r="W258" s="89">
        <v>6012</v>
      </c>
      <c r="X258" s="90">
        <v>29</v>
      </c>
      <c r="Y258" s="89" t="s">
        <v>369</v>
      </c>
      <c r="Z258" s="89" t="s">
        <v>227</v>
      </c>
      <c r="AA258" s="89" t="s">
        <v>228</v>
      </c>
      <c r="AI258" s="16"/>
    </row>
    <row r="259" spans="6:35" x14ac:dyDescent="0.25">
      <c r="F259" s="17"/>
      <c r="G259" s="7">
        <v>9979</v>
      </c>
      <c r="H259" s="8" t="s">
        <v>1347</v>
      </c>
      <c r="V259" s="6" t="str">
        <f t="shared" si="9"/>
        <v>6012Mahimaru Marae</v>
      </c>
      <c r="W259" s="89">
        <v>6012</v>
      </c>
      <c r="X259" s="90">
        <v>30</v>
      </c>
      <c r="Y259" s="89" t="s">
        <v>882</v>
      </c>
      <c r="Z259" s="89" t="s">
        <v>246</v>
      </c>
      <c r="AA259" s="89" t="s">
        <v>237</v>
      </c>
      <c r="AI259" s="16"/>
    </row>
    <row r="260" spans="6:35" ht="15.75" thickBot="1" x14ac:dyDescent="0.3">
      <c r="F260" s="17"/>
      <c r="G260" s="9">
        <v>9981</v>
      </c>
      <c r="H260" s="10" t="s">
        <v>1348</v>
      </c>
      <c r="V260" s="6" t="str">
        <f t="shared" ref="V260:V323" si="11">W260&amp;Y260</f>
        <v>6012Moerewa</v>
      </c>
      <c r="W260" s="89">
        <v>6012</v>
      </c>
      <c r="X260" s="90">
        <v>31</v>
      </c>
      <c r="Y260" s="89" t="s">
        <v>883</v>
      </c>
      <c r="Z260" s="89" t="s">
        <v>246</v>
      </c>
      <c r="AA260" s="89" t="s">
        <v>237</v>
      </c>
      <c r="AI260" s="16"/>
    </row>
    <row r="261" spans="6:35" x14ac:dyDescent="0.25">
      <c r="F261" s="17"/>
      <c r="V261" s="6" t="str">
        <f t="shared" si="11"/>
        <v>6012Kaipara Coast</v>
      </c>
      <c r="W261" s="89">
        <v>6012</v>
      </c>
      <c r="X261" s="90">
        <v>32</v>
      </c>
      <c r="Y261" s="89" t="s">
        <v>884</v>
      </c>
      <c r="Z261" s="89" t="s">
        <v>368</v>
      </c>
      <c r="AA261" s="89" t="s">
        <v>228</v>
      </c>
      <c r="AI261" s="16"/>
    </row>
    <row r="262" spans="6:35" x14ac:dyDescent="0.25">
      <c r="F262" s="17"/>
      <c r="V262" s="6" t="str">
        <f t="shared" si="11"/>
        <v>6012Cedar Centre</v>
      </c>
      <c r="W262" s="89">
        <v>6012</v>
      </c>
      <c r="X262" s="90">
        <v>33</v>
      </c>
      <c r="Y262" s="89" t="s">
        <v>885</v>
      </c>
      <c r="Z262" s="89" t="s">
        <v>257</v>
      </c>
      <c r="AA262" s="89" t="s">
        <v>228</v>
      </c>
      <c r="AI262" s="16"/>
    </row>
    <row r="263" spans="6:35" x14ac:dyDescent="0.25">
      <c r="F263" s="17"/>
      <c r="V263" s="6" t="str">
        <f t="shared" si="11"/>
        <v>6012Newmarket</v>
      </c>
      <c r="W263" s="89">
        <v>6012</v>
      </c>
      <c r="X263" s="90">
        <v>34</v>
      </c>
      <c r="Y263" s="89" t="s">
        <v>253</v>
      </c>
      <c r="Z263" s="89" t="s">
        <v>227</v>
      </c>
      <c r="AA263" s="89" t="s">
        <v>228</v>
      </c>
      <c r="AI263" s="16"/>
    </row>
    <row r="264" spans="6:35" x14ac:dyDescent="0.25">
      <c r="F264" s="17"/>
      <c r="V264" s="6" t="str">
        <f t="shared" si="11"/>
        <v>6012Far North District sites</v>
      </c>
      <c r="W264" s="89">
        <v>6012</v>
      </c>
      <c r="X264" s="90">
        <v>35</v>
      </c>
      <c r="Y264" s="89" t="s">
        <v>886</v>
      </c>
      <c r="Z264" s="89" t="s">
        <v>246</v>
      </c>
      <c r="AA264" s="89" t="s">
        <v>237</v>
      </c>
      <c r="AI264" s="16"/>
    </row>
    <row r="265" spans="6:35" x14ac:dyDescent="0.25">
      <c r="F265" s="17"/>
      <c r="V265" s="6" t="str">
        <f t="shared" si="11"/>
        <v>6012Whangarei District Sites</v>
      </c>
      <c r="W265" s="89">
        <v>6012</v>
      </c>
      <c r="X265" s="90">
        <v>36</v>
      </c>
      <c r="Y265" s="89" t="s">
        <v>887</v>
      </c>
      <c r="Z265" s="89" t="s">
        <v>236</v>
      </c>
      <c r="AA265" s="89" t="s">
        <v>237</v>
      </c>
      <c r="AI265" s="16"/>
    </row>
    <row r="266" spans="6:35" x14ac:dyDescent="0.25">
      <c r="F266" s="17"/>
      <c r="V266" s="6" t="str">
        <f t="shared" si="11"/>
        <v>6012Kaipara District Sites</v>
      </c>
      <c r="W266" s="89">
        <v>6012</v>
      </c>
      <c r="X266" s="90">
        <v>37</v>
      </c>
      <c r="Y266" s="89" t="s">
        <v>888</v>
      </c>
      <c r="Z266" s="89" t="s">
        <v>367</v>
      </c>
      <c r="AA266" s="89" t="s">
        <v>237</v>
      </c>
      <c r="AI266" s="16"/>
    </row>
    <row r="267" spans="6:35" x14ac:dyDescent="0.25">
      <c r="F267" s="17"/>
      <c r="V267" s="6" t="str">
        <f t="shared" si="11"/>
        <v>6012Auckland District Sites</v>
      </c>
      <c r="W267" s="89">
        <v>6012</v>
      </c>
      <c r="X267" s="90">
        <v>38</v>
      </c>
      <c r="Y267" s="89" t="s">
        <v>1393</v>
      </c>
      <c r="Z267" s="89" t="s">
        <v>227</v>
      </c>
      <c r="AA267" s="89" t="s">
        <v>228</v>
      </c>
      <c r="AI267" s="16"/>
    </row>
    <row r="268" spans="6:35" x14ac:dyDescent="0.25">
      <c r="F268" s="17"/>
      <c r="V268" s="6" t="str">
        <f t="shared" si="11"/>
        <v>6012Rodney District Sites</v>
      </c>
      <c r="W268" s="89">
        <v>6012</v>
      </c>
      <c r="X268" s="90">
        <v>38</v>
      </c>
      <c r="Y268" s="89" t="s">
        <v>889</v>
      </c>
      <c r="Z268" s="89" t="s">
        <v>368</v>
      </c>
      <c r="AA268" s="89" t="s">
        <v>228</v>
      </c>
      <c r="AI268" s="16"/>
    </row>
    <row r="269" spans="6:35" x14ac:dyDescent="0.25">
      <c r="F269" s="17"/>
      <c r="V269" s="6" t="str">
        <f t="shared" si="11"/>
        <v>6012Auckland South Districts Sites</v>
      </c>
      <c r="W269" s="89">
        <v>6012</v>
      </c>
      <c r="X269" s="90">
        <v>39</v>
      </c>
      <c r="Y269" s="89" t="s">
        <v>890</v>
      </c>
      <c r="Z269" s="89" t="s">
        <v>828</v>
      </c>
      <c r="AA269" s="89" t="s">
        <v>228</v>
      </c>
      <c r="AI269" s="16"/>
    </row>
    <row r="270" spans="6:35" x14ac:dyDescent="0.25">
      <c r="F270" s="17"/>
      <c r="V270" s="6" t="str">
        <f t="shared" si="11"/>
        <v>6012Mid Northland District</v>
      </c>
      <c r="W270" s="89">
        <v>6012</v>
      </c>
      <c r="X270" s="90">
        <v>40</v>
      </c>
      <c r="Y270" s="89" t="s">
        <v>891</v>
      </c>
      <c r="Z270" s="89" t="s">
        <v>828</v>
      </c>
      <c r="AA270" s="89" t="s">
        <v>237</v>
      </c>
      <c r="AI270" s="16"/>
    </row>
    <row r="271" spans="6:35" x14ac:dyDescent="0.25">
      <c r="F271" s="17"/>
      <c r="V271" s="6" t="str">
        <f t="shared" si="11"/>
        <v>6012Waikato District</v>
      </c>
      <c r="W271" s="89">
        <v>6012</v>
      </c>
      <c r="X271" s="90">
        <v>41</v>
      </c>
      <c r="Y271" s="89" t="s">
        <v>415</v>
      </c>
      <c r="Z271" s="89" t="s">
        <v>415</v>
      </c>
      <c r="AA271" s="89" t="s">
        <v>226</v>
      </c>
      <c r="AI271" s="16"/>
    </row>
    <row r="272" spans="6:35" x14ac:dyDescent="0.25">
      <c r="F272" s="17"/>
      <c r="V272" s="6" t="str">
        <f t="shared" si="11"/>
        <v>6012International College of Auckland</v>
      </c>
      <c r="W272" s="89">
        <v>6012</v>
      </c>
      <c r="X272" s="90">
        <v>42</v>
      </c>
      <c r="Y272" s="89" t="s">
        <v>453</v>
      </c>
      <c r="Z272" s="89" t="s">
        <v>227</v>
      </c>
      <c r="AA272" s="89" t="s">
        <v>228</v>
      </c>
      <c r="AI272" s="16"/>
    </row>
    <row r="273" spans="6:35" x14ac:dyDescent="0.25">
      <c r="F273" s="17"/>
      <c r="V273" s="6" t="str">
        <f t="shared" si="11"/>
        <v>6012Taranaki District</v>
      </c>
      <c r="W273" s="89">
        <v>6012</v>
      </c>
      <c r="X273" s="90">
        <v>43</v>
      </c>
      <c r="Y273" s="89" t="s">
        <v>892</v>
      </c>
      <c r="Z273" s="89" t="s">
        <v>828</v>
      </c>
      <c r="AA273" s="89" t="s">
        <v>298</v>
      </c>
      <c r="AI273" s="16"/>
    </row>
    <row r="274" spans="6:35" x14ac:dyDescent="0.25">
      <c r="F274" s="17"/>
      <c r="V274" s="6" t="str">
        <f t="shared" si="11"/>
        <v>6012Waikato District</v>
      </c>
      <c r="W274" s="89">
        <v>6012</v>
      </c>
      <c r="X274" s="90">
        <v>43</v>
      </c>
      <c r="Y274" s="89" t="s">
        <v>415</v>
      </c>
      <c r="Z274" s="89" t="s">
        <v>415</v>
      </c>
      <c r="AA274" s="89" t="s">
        <v>226</v>
      </c>
      <c r="AI274" s="16"/>
    </row>
    <row r="275" spans="6:35" x14ac:dyDescent="0.25">
      <c r="F275" s="17"/>
      <c r="V275" s="6" t="str">
        <f t="shared" si="11"/>
        <v>6012Manawatu District</v>
      </c>
      <c r="W275" s="89">
        <v>6012</v>
      </c>
      <c r="X275" s="90">
        <v>44</v>
      </c>
      <c r="Y275" s="89" t="s">
        <v>327</v>
      </c>
      <c r="Z275" s="89" t="s">
        <v>327</v>
      </c>
      <c r="AA275" s="89" t="s">
        <v>324</v>
      </c>
      <c r="AI275" s="16"/>
    </row>
    <row r="276" spans="6:35" x14ac:dyDescent="0.25">
      <c r="F276" s="17"/>
      <c r="V276" s="6" t="str">
        <f t="shared" si="11"/>
        <v>6012Wellington District</v>
      </c>
      <c r="W276" s="89">
        <v>6012</v>
      </c>
      <c r="X276" s="90">
        <v>45</v>
      </c>
      <c r="Y276" s="89" t="s">
        <v>893</v>
      </c>
      <c r="Z276" s="89" t="s">
        <v>828</v>
      </c>
      <c r="AA276" s="89" t="s">
        <v>222</v>
      </c>
      <c r="AI276" s="16"/>
    </row>
    <row r="277" spans="6:35" x14ac:dyDescent="0.25">
      <c r="F277" s="17"/>
      <c r="V277" s="6" t="str">
        <f t="shared" si="11"/>
        <v>6012Bay of Plenty District</v>
      </c>
      <c r="W277" s="89">
        <v>6012</v>
      </c>
      <c r="X277" s="90">
        <v>46</v>
      </c>
      <c r="Y277" s="89" t="s">
        <v>894</v>
      </c>
      <c r="Z277" s="89" t="s">
        <v>828</v>
      </c>
      <c r="AA277" s="89" t="s">
        <v>231</v>
      </c>
      <c r="AI277" s="16"/>
    </row>
    <row r="278" spans="6:35" x14ac:dyDescent="0.25">
      <c r="F278" s="17"/>
      <c r="V278" s="6" t="str">
        <f t="shared" si="11"/>
        <v>6012Tasman District</v>
      </c>
      <c r="W278" s="89">
        <v>6012</v>
      </c>
      <c r="X278" s="90">
        <v>47</v>
      </c>
      <c r="Y278" s="89" t="s">
        <v>349</v>
      </c>
      <c r="Z278" s="89" t="s">
        <v>349</v>
      </c>
      <c r="AA278" s="89" t="s">
        <v>350</v>
      </c>
      <c r="AI278" s="16"/>
    </row>
    <row r="279" spans="6:35" x14ac:dyDescent="0.25">
      <c r="F279" s="17"/>
      <c r="V279" s="6" t="str">
        <f t="shared" si="11"/>
        <v>6012Nelson/Marlborough District</v>
      </c>
      <c r="W279" s="6">
        <v>6012</v>
      </c>
      <c r="X279" s="6">
        <v>48</v>
      </c>
      <c r="Y279" s="6" t="s">
        <v>895</v>
      </c>
      <c r="Z279" s="6" t="s">
        <v>828</v>
      </c>
      <c r="AA279" s="6" t="s">
        <v>828</v>
      </c>
      <c r="AI279" s="16"/>
    </row>
    <row r="280" spans="6:35" x14ac:dyDescent="0.25">
      <c r="F280" s="17"/>
      <c r="V280" s="6" t="str">
        <f t="shared" si="11"/>
        <v>6012Canterbury District</v>
      </c>
      <c r="W280" s="89">
        <v>6012</v>
      </c>
      <c r="X280" s="90">
        <v>49</v>
      </c>
      <c r="Y280" s="89" t="s">
        <v>896</v>
      </c>
      <c r="Z280" s="89" t="s">
        <v>828</v>
      </c>
      <c r="AA280" s="89" t="s">
        <v>214</v>
      </c>
      <c r="AI280" s="16"/>
    </row>
    <row r="281" spans="6:35" x14ac:dyDescent="0.25">
      <c r="F281" s="17"/>
      <c r="V281" s="6" t="str">
        <f t="shared" si="11"/>
        <v>6012South Island West Coast District</v>
      </c>
      <c r="W281" s="89">
        <v>6012</v>
      </c>
      <c r="X281" s="90">
        <v>50</v>
      </c>
      <c r="Y281" s="89" t="s">
        <v>897</v>
      </c>
      <c r="Z281" s="89" t="s">
        <v>828</v>
      </c>
      <c r="AA281" s="89" t="s">
        <v>212</v>
      </c>
      <c r="AI281" s="16"/>
    </row>
    <row r="282" spans="6:35" x14ac:dyDescent="0.25">
      <c r="F282" s="17"/>
      <c r="V282" s="6" t="str">
        <f t="shared" si="11"/>
        <v>6012Otago District</v>
      </c>
      <c r="W282" s="89">
        <v>6012</v>
      </c>
      <c r="X282" s="90">
        <v>51</v>
      </c>
      <c r="Y282" s="89" t="s">
        <v>898</v>
      </c>
      <c r="Z282" s="89" t="s">
        <v>828</v>
      </c>
      <c r="AA282" s="89" t="s">
        <v>217</v>
      </c>
      <c r="AI282" s="16"/>
    </row>
    <row r="283" spans="6:35" x14ac:dyDescent="0.25">
      <c r="F283" s="17"/>
      <c r="V283" s="6" t="str">
        <f t="shared" si="11"/>
        <v>6012Southland District</v>
      </c>
      <c r="W283" s="89">
        <v>6012</v>
      </c>
      <c r="X283" s="90">
        <v>52</v>
      </c>
      <c r="Y283" s="89" t="s">
        <v>581</v>
      </c>
      <c r="Z283" s="89" t="s">
        <v>581</v>
      </c>
      <c r="AA283" s="89" t="s">
        <v>377</v>
      </c>
      <c r="AI283" s="16"/>
    </row>
    <row r="284" spans="6:35" x14ac:dyDescent="0.25">
      <c r="F284" s="17"/>
      <c r="V284" s="6" t="str">
        <f t="shared" si="11"/>
        <v>6012Auckland Northshore District</v>
      </c>
      <c r="W284" s="89">
        <v>6012</v>
      </c>
      <c r="X284" s="90">
        <v>53</v>
      </c>
      <c r="Y284" s="89" t="s">
        <v>899</v>
      </c>
      <c r="Z284" s="89" t="s">
        <v>257</v>
      </c>
      <c r="AA284" s="89" t="s">
        <v>228</v>
      </c>
      <c r="AI284" s="16"/>
    </row>
    <row r="285" spans="6:35" x14ac:dyDescent="0.25">
      <c r="F285" s="17"/>
      <c r="I285" s="17"/>
      <c r="K285" s="17"/>
      <c r="L285" s="17"/>
      <c r="V285" s="6" t="str">
        <f t="shared" si="11"/>
        <v>6012Auckland Western District</v>
      </c>
      <c r="W285" s="89">
        <v>6012</v>
      </c>
      <c r="X285" s="90">
        <v>54</v>
      </c>
      <c r="Y285" s="89" t="s">
        <v>900</v>
      </c>
      <c r="Z285" s="89" t="s">
        <v>266</v>
      </c>
      <c r="AA285" s="89" t="s">
        <v>228</v>
      </c>
      <c r="AI285" s="16"/>
    </row>
    <row r="286" spans="6:35" x14ac:dyDescent="0.25">
      <c r="F286" s="17"/>
      <c r="I286" s="17"/>
      <c r="K286" s="17"/>
      <c r="L286" s="17"/>
      <c r="V286" s="6" t="str">
        <f t="shared" si="11"/>
        <v>6012ICA</v>
      </c>
      <c r="W286" s="89">
        <v>6012</v>
      </c>
      <c r="X286" s="90">
        <v>55</v>
      </c>
      <c r="Y286" s="89" t="s">
        <v>901</v>
      </c>
      <c r="Z286" s="89" t="s">
        <v>227</v>
      </c>
      <c r="AA286" s="89" t="s">
        <v>228</v>
      </c>
      <c r="AI286" s="16"/>
    </row>
    <row r="287" spans="6:35" x14ac:dyDescent="0.25">
      <c r="F287" s="17"/>
      <c r="I287" s="17"/>
      <c r="K287" s="17"/>
      <c r="L287" s="17"/>
      <c r="V287" s="6" t="str">
        <f t="shared" si="11"/>
        <v>6012Paremoremo</v>
      </c>
      <c r="W287" s="89">
        <v>6012</v>
      </c>
      <c r="X287" s="90">
        <v>56</v>
      </c>
      <c r="Y287" s="89" t="s">
        <v>902</v>
      </c>
      <c r="Z287" s="89" t="s">
        <v>257</v>
      </c>
      <c r="AA287" s="89" t="s">
        <v>228</v>
      </c>
      <c r="AI287" s="16"/>
    </row>
    <row r="288" spans="6:35" x14ac:dyDescent="0.25">
      <c r="F288" s="17"/>
      <c r="I288" s="17"/>
      <c r="K288" s="17"/>
      <c r="L288" s="17"/>
      <c r="V288" s="6" t="str">
        <f t="shared" si="11"/>
        <v>6012New Site</v>
      </c>
      <c r="W288" s="89">
        <v>6012</v>
      </c>
      <c r="X288" s="90">
        <v>95</v>
      </c>
      <c r="Y288" s="89" t="s">
        <v>764</v>
      </c>
      <c r="Z288" s="89"/>
      <c r="AA288" s="89"/>
      <c r="AI288" s="16"/>
    </row>
    <row r="289" spans="6:35" x14ac:dyDescent="0.25">
      <c r="F289" s="17"/>
      <c r="I289" s="17"/>
      <c r="K289" s="17"/>
      <c r="L289" s="17"/>
      <c r="V289" s="6" t="str">
        <f t="shared" si="11"/>
        <v>6012Courses delivered extramurally or by distance learning</v>
      </c>
      <c r="W289" s="89">
        <v>6012</v>
      </c>
      <c r="X289" s="90">
        <v>98</v>
      </c>
      <c r="Y289" s="89" t="s">
        <v>903</v>
      </c>
      <c r="Z289" s="89" t="s">
        <v>822</v>
      </c>
      <c r="AA289" s="89" t="s">
        <v>822</v>
      </c>
      <c r="AI289" s="16"/>
    </row>
    <row r="290" spans="6:35" x14ac:dyDescent="0.25">
      <c r="F290" s="17"/>
      <c r="I290" s="17"/>
      <c r="K290" s="17"/>
      <c r="L290" s="17"/>
      <c r="V290" s="6" t="str">
        <f t="shared" si="11"/>
        <v>6013Main Campus</v>
      </c>
      <c r="W290" s="89">
        <v>6013</v>
      </c>
      <c r="X290" s="90">
        <v>1</v>
      </c>
      <c r="Y290" s="89" t="s">
        <v>15</v>
      </c>
      <c r="Z290" s="89" t="s">
        <v>219</v>
      </c>
      <c r="AA290" s="89" t="s">
        <v>217</v>
      </c>
      <c r="AI290" s="16"/>
    </row>
    <row r="291" spans="6:35" x14ac:dyDescent="0.25">
      <c r="F291" s="17"/>
      <c r="I291" s="23"/>
      <c r="K291" s="23"/>
      <c r="L291" s="23"/>
      <c r="V291" s="6" t="str">
        <f t="shared" si="11"/>
        <v>6013Tennyson Street Campus</v>
      </c>
      <c r="W291" s="89">
        <v>6013</v>
      </c>
      <c r="X291" s="90">
        <v>2</v>
      </c>
      <c r="Y291" s="89" t="s">
        <v>1394</v>
      </c>
      <c r="Z291" s="89" t="s">
        <v>219</v>
      </c>
      <c r="AA291" s="89" t="s">
        <v>217</v>
      </c>
      <c r="AI291" s="16"/>
    </row>
    <row r="292" spans="6:35" x14ac:dyDescent="0.25">
      <c r="F292" s="17"/>
      <c r="I292" s="23"/>
      <c r="K292" s="23"/>
      <c r="L292" s="23"/>
      <c r="V292" s="6" t="str">
        <f t="shared" si="11"/>
        <v>6013Cromwell Campus</v>
      </c>
      <c r="W292" s="89">
        <v>6013</v>
      </c>
      <c r="X292" s="90">
        <v>3</v>
      </c>
      <c r="Y292" s="89" t="s">
        <v>370</v>
      </c>
      <c r="Z292" s="89" t="s">
        <v>371</v>
      </c>
      <c r="AA292" s="89" t="s">
        <v>217</v>
      </c>
      <c r="AI292" s="16"/>
    </row>
    <row r="293" spans="6:35" x14ac:dyDescent="0.25">
      <c r="F293" s="17"/>
      <c r="N293"/>
      <c r="V293" s="6" t="str">
        <f t="shared" si="11"/>
        <v>6013Oamaru Campus</v>
      </c>
      <c r="W293" s="89">
        <v>6013</v>
      </c>
      <c r="X293" s="90">
        <v>4</v>
      </c>
      <c r="Y293" s="89" t="s">
        <v>1395</v>
      </c>
      <c r="Z293" s="89" t="s">
        <v>229</v>
      </c>
      <c r="AA293" s="89" t="s">
        <v>217</v>
      </c>
    </row>
    <row r="294" spans="6:35" x14ac:dyDescent="0.25">
      <c r="F294" s="17"/>
      <c r="N294"/>
      <c r="V294" s="6" t="str">
        <f t="shared" si="11"/>
        <v>6013George Street Campus</v>
      </c>
      <c r="W294" s="89">
        <v>6013</v>
      </c>
      <c r="X294" s="90">
        <v>5</v>
      </c>
      <c r="Y294" s="89" t="s">
        <v>372</v>
      </c>
      <c r="Z294" s="89" t="s">
        <v>219</v>
      </c>
      <c r="AA294" s="89" t="s">
        <v>217</v>
      </c>
    </row>
    <row r="295" spans="6:35" x14ac:dyDescent="0.25">
      <c r="F295" s="17"/>
      <c r="N295"/>
      <c r="V295" s="6" t="str">
        <f t="shared" si="11"/>
        <v>6013Princes Street Campus</v>
      </c>
      <c r="W295" s="89">
        <v>6013</v>
      </c>
      <c r="X295" s="90">
        <v>5</v>
      </c>
      <c r="Y295" s="89" t="s">
        <v>1396</v>
      </c>
      <c r="Z295" s="89" t="s">
        <v>219</v>
      </c>
      <c r="AA295" s="89" t="s">
        <v>217</v>
      </c>
    </row>
    <row r="296" spans="6:35" x14ac:dyDescent="0.25">
      <c r="F296" s="17"/>
      <c r="I296" s="23"/>
      <c r="K296" s="23"/>
      <c r="L296" s="23"/>
      <c r="V296" s="6" t="str">
        <f t="shared" si="11"/>
        <v>6013Windermere</v>
      </c>
      <c r="W296" s="89">
        <v>6013</v>
      </c>
      <c r="X296" s="90">
        <v>6</v>
      </c>
      <c r="Y296" s="89" t="s">
        <v>373</v>
      </c>
      <c r="Z296" s="89" t="s">
        <v>230</v>
      </c>
      <c r="AA296" s="89" t="s">
        <v>231</v>
      </c>
      <c r="AI296" s="16"/>
    </row>
    <row r="297" spans="6:35" x14ac:dyDescent="0.25">
      <c r="F297" s="17"/>
      <c r="I297" s="23"/>
      <c r="K297" s="23"/>
      <c r="L297" s="23"/>
      <c r="V297" s="6" t="str">
        <f t="shared" si="11"/>
        <v>6013Auckland International Campus</v>
      </c>
      <c r="W297" s="89">
        <v>6013</v>
      </c>
      <c r="X297" s="90">
        <v>7</v>
      </c>
      <c r="Y297" s="89" t="s">
        <v>374</v>
      </c>
      <c r="Z297" s="89" t="s">
        <v>227</v>
      </c>
      <c r="AA297" s="89" t="s">
        <v>228</v>
      </c>
      <c r="AI297" s="16"/>
    </row>
    <row r="298" spans="6:35" x14ac:dyDescent="0.25">
      <c r="F298" s="17"/>
      <c r="V298" s="6" t="str">
        <f t="shared" si="11"/>
        <v>6013Wintec Hamilton</v>
      </c>
      <c r="W298" s="89">
        <v>6013</v>
      </c>
      <c r="X298" s="90">
        <v>8</v>
      </c>
      <c r="Y298" s="89" t="s">
        <v>375</v>
      </c>
      <c r="Z298" s="89" t="s">
        <v>225</v>
      </c>
      <c r="AA298" s="89" t="s">
        <v>226</v>
      </c>
      <c r="AI298" s="16"/>
    </row>
    <row r="299" spans="6:35" x14ac:dyDescent="0.25">
      <c r="F299" s="17"/>
      <c r="V299" s="6" t="str">
        <f t="shared" si="11"/>
        <v>6013Future Skills Academy</v>
      </c>
      <c r="W299" s="89">
        <v>6013</v>
      </c>
      <c r="X299" s="90">
        <v>9</v>
      </c>
      <c r="Y299" s="89" t="s">
        <v>904</v>
      </c>
      <c r="Z299" s="89" t="s">
        <v>259</v>
      </c>
      <c r="AA299" s="89" t="s">
        <v>228</v>
      </c>
      <c r="AI299" s="16"/>
    </row>
    <row r="300" spans="6:35" x14ac:dyDescent="0.25">
      <c r="F300" s="17"/>
      <c r="V300" s="6" t="str">
        <f t="shared" si="11"/>
        <v>6013Cumberland Street</v>
      </c>
      <c r="W300" s="89">
        <v>6013</v>
      </c>
      <c r="X300" s="90">
        <v>10</v>
      </c>
      <c r="Y300" s="89" t="s">
        <v>905</v>
      </c>
      <c r="Z300" s="89" t="s">
        <v>219</v>
      </c>
      <c r="AA300" s="89" t="s">
        <v>217</v>
      </c>
      <c r="AI300" s="16"/>
    </row>
    <row r="301" spans="6:35" x14ac:dyDescent="0.25">
      <c r="F301" s="17"/>
      <c r="V301" s="6" t="str">
        <f t="shared" si="11"/>
        <v>6013Great King Street</v>
      </c>
      <c r="W301" s="89">
        <v>6013</v>
      </c>
      <c r="X301" s="90">
        <v>11</v>
      </c>
      <c r="Y301" s="89" t="s">
        <v>1397</v>
      </c>
      <c r="Z301" s="89" t="s">
        <v>219</v>
      </c>
      <c r="AA301" s="89" t="s">
        <v>217</v>
      </c>
      <c r="AI301" s="16"/>
    </row>
    <row r="302" spans="6:35" x14ac:dyDescent="0.25">
      <c r="F302" s="17"/>
      <c r="V302" s="6" t="str">
        <f t="shared" si="11"/>
        <v>6013Ara Institute's Timaru Campus</v>
      </c>
      <c r="W302" s="89">
        <v>6013</v>
      </c>
      <c r="X302" s="90">
        <v>30</v>
      </c>
      <c r="Y302" s="89" t="s">
        <v>1398</v>
      </c>
      <c r="Z302" s="89" t="s">
        <v>218</v>
      </c>
      <c r="AA302" s="89" t="s">
        <v>214</v>
      </c>
      <c r="AI302" s="16"/>
    </row>
    <row r="303" spans="6:35" x14ac:dyDescent="0.25">
      <c r="F303" s="17"/>
      <c r="V303" s="6" t="str">
        <f t="shared" si="11"/>
        <v>6013Hungry Creek Art and Craft School</v>
      </c>
      <c r="W303" s="89">
        <v>6013</v>
      </c>
      <c r="X303" s="90">
        <v>31</v>
      </c>
      <c r="Y303" s="89" t="s">
        <v>1399</v>
      </c>
      <c r="Z303" s="89" t="s">
        <v>257</v>
      </c>
      <c r="AA303" s="89" t="s">
        <v>228</v>
      </c>
      <c r="AI303" s="16"/>
    </row>
    <row r="304" spans="6:35" x14ac:dyDescent="0.25">
      <c r="F304" s="17"/>
      <c r="V304" s="6" t="str">
        <f t="shared" si="11"/>
        <v>6013New Site</v>
      </c>
      <c r="W304" s="89">
        <v>6013</v>
      </c>
      <c r="X304" s="90">
        <v>95</v>
      </c>
      <c r="Y304" s="89" t="s">
        <v>764</v>
      </c>
      <c r="Z304" s="89"/>
      <c r="AA304" s="89"/>
      <c r="AI304" s="16"/>
    </row>
    <row r="305" spans="6:35" x14ac:dyDescent="0.25">
      <c r="F305" s="17"/>
      <c r="V305" s="6" t="str">
        <f t="shared" si="11"/>
        <v>6013Extramural</v>
      </c>
      <c r="W305" s="89">
        <v>6013</v>
      </c>
      <c r="X305" s="90">
        <v>98</v>
      </c>
      <c r="Y305" s="89" t="s">
        <v>822</v>
      </c>
      <c r="Z305" s="89" t="s">
        <v>822</v>
      </c>
      <c r="AA305" s="89" t="s">
        <v>822</v>
      </c>
      <c r="AI305" s="16"/>
    </row>
    <row r="306" spans="6:35" x14ac:dyDescent="0.25">
      <c r="F306" s="17"/>
      <c r="V306" s="6" t="str">
        <f t="shared" si="11"/>
        <v>6014Main Campus</v>
      </c>
      <c r="W306" s="89">
        <v>6014</v>
      </c>
      <c r="X306" s="90">
        <v>1</v>
      </c>
      <c r="Y306" s="89" t="s">
        <v>15</v>
      </c>
      <c r="Z306" s="89" t="s">
        <v>221</v>
      </c>
      <c r="AA306" s="89" t="s">
        <v>222</v>
      </c>
      <c r="AI306" s="16"/>
    </row>
    <row r="307" spans="6:35" x14ac:dyDescent="0.25">
      <c r="F307" s="17"/>
      <c r="V307" s="6" t="str">
        <f t="shared" si="11"/>
        <v>6014Porirua Campus</v>
      </c>
      <c r="W307" s="6">
        <v>6014</v>
      </c>
      <c r="X307" s="6">
        <v>1</v>
      </c>
      <c r="Y307" s="6" t="s">
        <v>85</v>
      </c>
      <c r="Z307" s="6" t="s">
        <v>221</v>
      </c>
      <c r="AA307" s="6" t="s">
        <v>222</v>
      </c>
      <c r="AI307" s="16"/>
    </row>
    <row r="308" spans="6:35" x14ac:dyDescent="0.25">
      <c r="F308" s="17"/>
      <c r="V308" s="6" t="str">
        <f t="shared" si="11"/>
        <v>6014Kapiti Campus</v>
      </c>
      <c r="W308" s="89">
        <v>6014</v>
      </c>
      <c r="X308" s="90">
        <v>2</v>
      </c>
      <c r="Y308" s="89" t="s">
        <v>86</v>
      </c>
      <c r="Z308" s="89" t="s">
        <v>320</v>
      </c>
      <c r="AA308" s="89" t="s">
        <v>222</v>
      </c>
      <c r="AI308" s="16"/>
    </row>
    <row r="309" spans="6:35" x14ac:dyDescent="0.25">
      <c r="F309" s="17"/>
      <c r="V309" s="6" t="str">
        <f t="shared" si="11"/>
        <v>6014Wellington Campus</v>
      </c>
      <c r="W309" s="89">
        <v>6014</v>
      </c>
      <c r="X309" s="90">
        <v>3</v>
      </c>
      <c r="Y309" s="89" t="s">
        <v>87</v>
      </c>
      <c r="Z309" s="89" t="s">
        <v>247</v>
      </c>
      <c r="AA309" s="89" t="s">
        <v>222</v>
      </c>
      <c r="AI309" s="16"/>
    </row>
    <row r="310" spans="6:35" x14ac:dyDescent="0.25">
      <c r="F310" s="17"/>
      <c r="V310" s="6" t="str">
        <f t="shared" si="11"/>
        <v>6014Auckland</v>
      </c>
      <c r="W310" s="89">
        <v>6014</v>
      </c>
      <c r="X310" s="90">
        <v>4</v>
      </c>
      <c r="Y310" s="89" t="s">
        <v>2</v>
      </c>
      <c r="Z310" s="89" t="s">
        <v>227</v>
      </c>
      <c r="AA310" s="89" t="s">
        <v>228</v>
      </c>
      <c r="AI310" s="16"/>
    </row>
    <row r="311" spans="6:35" x14ac:dyDescent="0.25">
      <c r="F311" s="17"/>
      <c r="V311" s="6" t="str">
        <f t="shared" si="11"/>
        <v>6014Auckland Campus</v>
      </c>
      <c r="W311" s="89">
        <v>6014</v>
      </c>
      <c r="X311" s="90">
        <v>4</v>
      </c>
      <c r="Y311" s="89" t="s">
        <v>88</v>
      </c>
      <c r="Z311" s="89" t="s">
        <v>227</v>
      </c>
      <c r="AA311" s="89" t="s">
        <v>228</v>
      </c>
      <c r="AI311" s="16"/>
    </row>
    <row r="312" spans="6:35" x14ac:dyDescent="0.25">
      <c r="F312" s="17"/>
      <c r="V312" s="6" t="str">
        <f t="shared" si="11"/>
        <v>6014Tupou</v>
      </c>
      <c r="W312" s="89">
        <v>6014</v>
      </c>
      <c r="X312" s="90">
        <v>6</v>
      </c>
      <c r="Y312" s="89" t="s">
        <v>1400</v>
      </c>
      <c r="Z312" s="89" t="s">
        <v>1350</v>
      </c>
      <c r="AA312" s="89" t="s">
        <v>1350</v>
      </c>
      <c r="AI312" s="16"/>
    </row>
    <row r="313" spans="6:35" x14ac:dyDescent="0.25">
      <c r="F313" s="17"/>
      <c r="V313" s="6" t="str">
        <f t="shared" si="11"/>
        <v>6014Mohuia</v>
      </c>
      <c r="W313" s="89">
        <v>6014</v>
      </c>
      <c r="X313" s="90">
        <v>7</v>
      </c>
      <c r="Y313" s="89" t="s">
        <v>89</v>
      </c>
      <c r="Z313" s="89" t="s">
        <v>221</v>
      </c>
      <c r="AA313" s="89" t="s">
        <v>222</v>
      </c>
      <c r="AI313" s="16"/>
    </row>
    <row r="314" spans="6:35" x14ac:dyDescent="0.25">
      <c r="F314" s="17"/>
      <c r="V314" s="6" t="str">
        <f t="shared" si="11"/>
        <v>6014Petone</v>
      </c>
      <c r="W314" s="6">
        <v>6014</v>
      </c>
      <c r="X314" s="6">
        <v>8</v>
      </c>
      <c r="Y314" s="6" t="s">
        <v>906</v>
      </c>
      <c r="Z314" s="6" t="s">
        <v>314</v>
      </c>
      <c r="AA314" s="6" t="s">
        <v>222</v>
      </c>
      <c r="AI314" s="16"/>
    </row>
    <row r="315" spans="6:35" x14ac:dyDescent="0.25">
      <c r="F315" s="17"/>
      <c r="V315" s="6" t="str">
        <f t="shared" si="11"/>
        <v>6014Off Campus - In Region</v>
      </c>
      <c r="W315" s="89">
        <v>6014</v>
      </c>
      <c r="X315" s="90">
        <v>10</v>
      </c>
      <c r="Y315" s="89" t="s">
        <v>907</v>
      </c>
      <c r="Z315" s="89" t="s">
        <v>828</v>
      </c>
      <c r="AA315" s="89" t="s">
        <v>828</v>
      </c>
      <c r="AI315" s="16"/>
    </row>
    <row r="316" spans="6:35" x14ac:dyDescent="0.25">
      <c r="F316" s="17"/>
      <c r="V316" s="6" t="str">
        <f t="shared" si="11"/>
        <v>6014Off Campus - Out of Region</v>
      </c>
      <c r="W316" s="89">
        <v>6014</v>
      </c>
      <c r="X316" s="90">
        <v>11</v>
      </c>
      <c r="Y316" s="89" t="s">
        <v>908</v>
      </c>
      <c r="Z316" s="89" t="s">
        <v>828</v>
      </c>
      <c r="AA316" s="89" t="s">
        <v>828</v>
      </c>
      <c r="AI316" s="16"/>
    </row>
    <row r="317" spans="6:35" x14ac:dyDescent="0.25">
      <c r="F317" s="17"/>
      <c r="V317" s="6" t="str">
        <f t="shared" si="11"/>
        <v>6014New Site</v>
      </c>
      <c r="W317" s="89">
        <v>6014</v>
      </c>
      <c r="X317" s="90">
        <v>95</v>
      </c>
      <c r="Y317" s="89" t="s">
        <v>764</v>
      </c>
      <c r="Z317" s="89"/>
      <c r="AA317" s="89"/>
      <c r="AI317" s="16"/>
    </row>
    <row r="318" spans="6:35" x14ac:dyDescent="0.25">
      <c r="F318" s="17"/>
      <c r="V318" s="6" t="str">
        <f t="shared" si="11"/>
        <v>6014Extramural / Distance Learning</v>
      </c>
      <c r="W318" s="89">
        <v>6014</v>
      </c>
      <c r="X318" s="90">
        <v>98</v>
      </c>
      <c r="Y318" s="89" t="s">
        <v>909</v>
      </c>
      <c r="Z318" s="89" t="s">
        <v>822</v>
      </c>
      <c r="AA318" s="89" t="s">
        <v>822</v>
      </c>
      <c r="AI318" s="16"/>
    </row>
    <row r="319" spans="6:35" x14ac:dyDescent="0.25">
      <c r="F319" s="17"/>
      <c r="V319" s="6" t="str">
        <f t="shared" si="11"/>
        <v>6015Auckland Campus</v>
      </c>
      <c r="W319" s="89">
        <v>6015</v>
      </c>
      <c r="X319" s="90">
        <v>2</v>
      </c>
      <c r="Y319" s="89" t="s">
        <v>88</v>
      </c>
      <c r="Z319" s="89" t="s">
        <v>227</v>
      </c>
      <c r="AA319" s="89" t="s">
        <v>228</v>
      </c>
      <c r="AI319" s="16"/>
    </row>
    <row r="320" spans="6:35" x14ac:dyDescent="0.25">
      <c r="F320" s="17"/>
      <c r="V320" s="6" t="str">
        <f t="shared" si="11"/>
        <v>6015New Site</v>
      </c>
      <c r="W320" s="89">
        <v>6015</v>
      </c>
      <c r="X320" s="90">
        <v>95</v>
      </c>
      <c r="Y320" s="89" t="s">
        <v>764</v>
      </c>
      <c r="Z320" s="89"/>
      <c r="AA320" s="89"/>
      <c r="AI320" s="16"/>
    </row>
    <row r="321" spans="6:35" x14ac:dyDescent="0.25">
      <c r="F321" s="17"/>
      <c r="V321" s="6" t="str">
        <f t="shared" si="11"/>
        <v>6015Course delivered extramurally or by distance learning.</v>
      </c>
      <c r="W321" s="89">
        <v>6015</v>
      </c>
      <c r="X321" s="90">
        <v>98</v>
      </c>
      <c r="Y321" s="89" t="s">
        <v>910</v>
      </c>
      <c r="Z321" s="89" t="s">
        <v>822</v>
      </c>
      <c r="AA321" s="89" t="s">
        <v>822</v>
      </c>
      <c r="AI321" s="16"/>
    </row>
    <row r="322" spans="6:35" x14ac:dyDescent="0.25">
      <c r="F322" s="17"/>
      <c r="G322" s="17"/>
      <c r="H322" s="17"/>
      <c r="V322" s="6" t="str">
        <f t="shared" si="11"/>
        <v>6015Christchurch Campus</v>
      </c>
      <c r="W322" s="89">
        <v>6015</v>
      </c>
      <c r="X322" s="90" t="s">
        <v>90</v>
      </c>
      <c r="Y322" s="89" t="s">
        <v>91</v>
      </c>
      <c r="Z322" s="89" t="s">
        <v>215</v>
      </c>
      <c r="AA322" s="89" t="s">
        <v>214</v>
      </c>
      <c r="AI322" s="16"/>
    </row>
    <row r="323" spans="6:35" x14ac:dyDescent="0.25">
      <c r="F323" s="17"/>
      <c r="G323" s="23"/>
      <c r="H323" s="23"/>
      <c r="V323" s="6" t="str">
        <f t="shared" si="11"/>
        <v>6015Gore Campus</v>
      </c>
      <c r="W323" s="89">
        <v>6015</v>
      </c>
      <c r="X323" s="90" t="s">
        <v>92</v>
      </c>
      <c r="Y323" s="89" t="s">
        <v>93</v>
      </c>
      <c r="Z323" s="89" t="s">
        <v>378</v>
      </c>
      <c r="AA323" s="89" t="s">
        <v>377</v>
      </c>
      <c r="AI323" s="16"/>
    </row>
    <row r="324" spans="6:35" x14ac:dyDescent="0.25">
      <c r="F324" s="17"/>
      <c r="G324" s="23"/>
      <c r="H324" s="23"/>
      <c r="V324" s="6" t="str">
        <f t="shared" ref="V324:V387" si="12">W324&amp;Y324</f>
        <v>6015Main Campus- Invercargill</v>
      </c>
      <c r="W324" s="89">
        <v>6015</v>
      </c>
      <c r="X324" s="90" t="s">
        <v>94</v>
      </c>
      <c r="Y324" s="89" t="s">
        <v>95</v>
      </c>
      <c r="Z324" s="89" t="s">
        <v>376</v>
      </c>
      <c r="AA324" s="89" t="s">
        <v>377</v>
      </c>
      <c r="AI324" s="16"/>
    </row>
    <row r="325" spans="6:35" x14ac:dyDescent="0.25">
      <c r="F325" s="17"/>
      <c r="V325" s="6" t="str">
        <f t="shared" si="12"/>
        <v>6015Queenstown-Invercargill Campus</v>
      </c>
      <c r="W325" s="6">
        <v>6015</v>
      </c>
      <c r="X325" s="6" t="s">
        <v>96</v>
      </c>
      <c r="Y325" s="6" t="s">
        <v>97</v>
      </c>
      <c r="Z325" s="6" t="s">
        <v>399</v>
      </c>
      <c r="AA325" s="6" t="s">
        <v>217</v>
      </c>
      <c r="AI325" s="16"/>
    </row>
    <row r="326" spans="6:35" x14ac:dyDescent="0.25">
      <c r="F326" s="17"/>
      <c r="V326" s="6" t="str">
        <f t="shared" si="12"/>
        <v>6015Te Anau</v>
      </c>
      <c r="W326" s="89">
        <v>6015</v>
      </c>
      <c r="X326" s="90" t="s">
        <v>1401</v>
      </c>
      <c r="Y326" s="89" t="s">
        <v>1402</v>
      </c>
      <c r="Z326" s="89" t="s">
        <v>581</v>
      </c>
      <c r="AA326" s="89" t="s">
        <v>377</v>
      </c>
      <c r="AI326" s="16"/>
    </row>
    <row r="327" spans="6:35" x14ac:dyDescent="0.25">
      <c r="F327" s="17"/>
      <c r="V327" s="6" t="str">
        <f t="shared" si="12"/>
        <v>6017Main Campus</v>
      </c>
      <c r="W327" s="89">
        <v>6017</v>
      </c>
      <c r="X327" s="90">
        <v>1</v>
      </c>
      <c r="Y327" s="89" t="s">
        <v>15</v>
      </c>
      <c r="Z327" s="89" t="s">
        <v>297</v>
      </c>
      <c r="AA327" s="89" t="s">
        <v>298</v>
      </c>
      <c r="AI327" s="16"/>
    </row>
    <row r="328" spans="6:35" x14ac:dyDescent="0.25">
      <c r="F328" s="17"/>
      <c r="V328" s="6" t="str">
        <f t="shared" si="12"/>
        <v>6017Rangiatea Campus</v>
      </c>
      <c r="W328" s="89">
        <v>6017</v>
      </c>
      <c r="X328" s="90">
        <v>2</v>
      </c>
      <c r="Y328" s="89" t="s">
        <v>379</v>
      </c>
      <c r="Z328" s="89" t="s">
        <v>297</v>
      </c>
      <c r="AA328" s="89" t="s">
        <v>298</v>
      </c>
      <c r="AI328" s="16"/>
    </row>
    <row r="329" spans="6:35" x14ac:dyDescent="0.25">
      <c r="F329" s="17"/>
      <c r="V329" s="6" t="str">
        <f t="shared" si="12"/>
        <v>6017Taumarunui Campus</v>
      </c>
      <c r="W329" s="89">
        <v>6017</v>
      </c>
      <c r="X329" s="90">
        <v>3</v>
      </c>
      <c r="Y329" s="89" t="s">
        <v>380</v>
      </c>
      <c r="Z329" s="89" t="s">
        <v>328</v>
      </c>
      <c r="AA329" s="89" t="s">
        <v>324</v>
      </c>
      <c r="AI329" s="16"/>
    </row>
    <row r="330" spans="6:35" x14ac:dyDescent="0.25">
      <c r="F330" s="17"/>
      <c r="V330" s="6" t="str">
        <f t="shared" si="12"/>
        <v>6017NZIHT</v>
      </c>
      <c r="W330" s="89">
        <v>6017</v>
      </c>
      <c r="X330" s="90">
        <v>4</v>
      </c>
      <c r="Y330" s="89" t="s">
        <v>381</v>
      </c>
      <c r="Z330" s="89" t="s">
        <v>297</v>
      </c>
      <c r="AA330" s="89" t="s">
        <v>298</v>
      </c>
      <c r="AI330" s="16"/>
    </row>
    <row r="331" spans="6:35" x14ac:dyDescent="0.25">
      <c r="F331" s="17"/>
      <c r="V331" s="6" t="str">
        <f t="shared" si="12"/>
        <v>6017Hawera Campus</v>
      </c>
      <c r="W331" s="89">
        <v>6017</v>
      </c>
      <c r="X331" s="90">
        <v>5</v>
      </c>
      <c r="Y331" s="89" t="s">
        <v>382</v>
      </c>
      <c r="Z331" s="89" t="s">
        <v>383</v>
      </c>
      <c r="AA331" s="89" t="s">
        <v>298</v>
      </c>
      <c r="AI331" s="16"/>
    </row>
    <row r="332" spans="6:35" x14ac:dyDescent="0.25">
      <c r="F332" s="17"/>
      <c r="V332" s="6" t="str">
        <f t="shared" si="12"/>
        <v>6017Distance Learning</v>
      </c>
      <c r="W332" s="89">
        <v>6017</v>
      </c>
      <c r="X332" s="90">
        <v>6</v>
      </c>
      <c r="Y332" s="89" t="s">
        <v>911</v>
      </c>
      <c r="Z332" s="89" t="s">
        <v>822</v>
      </c>
      <c r="AA332" s="89" t="s">
        <v>822</v>
      </c>
      <c r="AI332" s="16"/>
    </row>
    <row r="333" spans="6:35" x14ac:dyDescent="0.25">
      <c r="F333" s="17"/>
      <c r="V333" s="6" t="str">
        <f t="shared" si="12"/>
        <v>6017Oakura Marae</v>
      </c>
      <c r="W333" s="89">
        <v>6017</v>
      </c>
      <c r="X333" s="90">
        <v>7</v>
      </c>
      <c r="Y333" s="89" t="s">
        <v>912</v>
      </c>
      <c r="Z333" s="89" t="s">
        <v>297</v>
      </c>
      <c r="AA333" s="89" t="s">
        <v>298</v>
      </c>
      <c r="AI333" s="16"/>
    </row>
    <row r="334" spans="6:35" x14ac:dyDescent="0.25">
      <c r="F334" s="17"/>
      <c r="V334" s="6" t="str">
        <f t="shared" si="12"/>
        <v>6017Kairau Marae</v>
      </c>
      <c r="W334" s="89">
        <v>6017</v>
      </c>
      <c r="X334" s="90">
        <v>8</v>
      </c>
      <c r="Y334" s="89" t="s">
        <v>913</v>
      </c>
      <c r="Z334" s="89" t="s">
        <v>297</v>
      </c>
      <c r="AA334" s="89" t="s">
        <v>298</v>
      </c>
      <c r="AI334" s="16"/>
    </row>
    <row r="335" spans="6:35" x14ac:dyDescent="0.25">
      <c r="F335" s="17"/>
      <c r="V335" s="6" t="str">
        <f t="shared" si="12"/>
        <v>6017Mahia Mai a Whai Tara</v>
      </c>
      <c r="W335" s="6">
        <v>6017</v>
      </c>
      <c r="X335" s="6">
        <v>9</v>
      </c>
      <c r="Y335" s="6" t="s">
        <v>914</v>
      </c>
      <c r="Z335" s="6" t="s">
        <v>297</v>
      </c>
      <c r="AA335" s="6" t="s">
        <v>298</v>
      </c>
      <c r="AI335" s="16"/>
    </row>
    <row r="336" spans="6:35" x14ac:dyDescent="0.25">
      <c r="F336" s="17"/>
      <c r="V336" s="6" t="str">
        <f t="shared" si="12"/>
        <v>6017New Zealand Fire Service, Waverley Fire Station</v>
      </c>
      <c r="W336" s="89">
        <v>6017</v>
      </c>
      <c r="X336" s="90">
        <v>10</v>
      </c>
      <c r="Y336" s="89" t="s">
        <v>915</v>
      </c>
      <c r="Z336" s="89" t="s">
        <v>383</v>
      </c>
      <c r="AA336" s="89" t="s">
        <v>298</v>
      </c>
      <c r="AI336" s="16"/>
    </row>
    <row r="337" spans="6:35" x14ac:dyDescent="0.25">
      <c r="F337" s="17"/>
      <c r="V337" s="6" t="str">
        <f t="shared" si="12"/>
        <v>6017Stratford Campus</v>
      </c>
      <c r="W337" s="89">
        <v>6017</v>
      </c>
      <c r="X337" s="90">
        <v>11</v>
      </c>
      <c r="Y337" s="89" t="s">
        <v>384</v>
      </c>
      <c r="Z337" s="89" t="s">
        <v>385</v>
      </c>
      <c r="AA337" s="89" t="s">
        <v>298</v>
      </c>
      <c r="AI337" s="16"/>
    </row>
    <row r="338" spans="6:35" x14ac:dyDescent="0.25">
      <c r="F338" s="17"/>
      <c r="V338" s="6" t="str">
        <f t="shared" si="12"/>
        <v>6017Wanganui</v>
      </c>
      <c r="W338" s="89">
        <v>6017</v>
      </c>
      <c r="X338" s="90">
        <v>12</v>
      </c>
      <c r="Y338" s="89" t="s">
        <v>386</v>
      </c>
      <c r="Z338" s="89" t="s">
        <v>326</v>
      </c>
      <c r="AA338" s="89" t="s">
        <v>324</v>
      </c>
      <c r="AI338" s="16"/>
    </row>
    <row r="339" spans="6:35" x14ac:dyDescent="0.25">
      <c r="F339" s="17"/>
      <c r="V339" s="6" t="str">
        <f t="shared" si="12"/>
        <v>6017Timaru</v>
      </c>
      <c r="W339" s="89">
        <v>6017</v>
      </c>
      <c r="X339" s="90">
        <v>13</v>
      </c>
      <c r="Y339" s="89" t="s">
        <v>124</v>
      </c>
      <c r="Z339" s="89" t="s">
        <v>218</v>
      </c>
      <c r="AA339" s="89" t="s">
        <v>214</v>
      </c>
      <c r="AI339" s="16"/>
    </row>
    <row r="340" spans="6:35" x14ac:dyDescent="0.25">
      <c r="F340" s="17"/>
      <c r="V340" s="6" t="str">
        <f t="shared" si="12"/>
        <v>6017Te Oranganui Iwi Health Authority</v>
      </c>
      <c r="W340" s="89">
        <v>6017</v>
      </c>
      <c r="X340" s="90">
        <v>14</v>
      </c>
      <c r="Y340" s="89" t="s">
        <v>916</v>
      </c>
      <c r="Z340" s="89" t="s">
        <v>326</v>
      </c>
      <c r="AA340" s="89" t="s">
        <v>324</v>
      </c>
      <c r="AI340" s="16"/>
    </row>
    <row r="341" spans="6:35" x14ac:dyDescent="0.25">
      <c r="F341" s="17"/>
      <c r="V341" s="6" t="str">
        <f t="shared" si="12"/>
        <v>6017Hikoikoi Management</v>
      </c>
      <c r="W341" s="89">
        <v>6017</v>
      </c>
      <c r="X341" s="90">
        <v>15</v>
      </c>
      <c r="Y341" s="89" t="s">
        <v>917</v>
      </c>
      <c r="Z341" s="89" t="s">
        <v>314</v>
      </c>
      <c r="AA341" s="89" t="s">
        <v>222</v>
      </c>
      <c r="AI341" s="16"/>
    </row>
    <row r="342" spans="6:35" x14ac:dyDescent="0.25">
      <c r="F342" s="17"/>
      <c r="G342" s="17"/>
      <c r="H342" s="17"/>
      <c r="V342" s="6" t="str">
        <f t="shared" si="12"/>
        <v>6017New Plymouth Boys' High School</v>
      </c>
      <c r="W342" s="89">
        <v>6017</v>
      </c>
      <c r="X342" s="90">
        <v>16</v>
      </c>
      <c r="Y342" s="89" t="s">
        <v>918</v>
      </c>
      <c r="Z342" s="89" t="s">
        <v>297</v>
      </c>
      <c r="AA342" s="89" t="s">
        <v>298</v>
      </c>
      <c r="AI342" s="16"/>
    </row>
    <row r="343" spans="6:35" x14ac:dyDescent="0.25">
      <c r="F343" s="17"/>
      <c r="G343" s="23"/>
      <c r="H343" s="23"/>
      <c r="V343" s="6" t="str">
        <f t="shared" si="12"/>
        <v>6017Raumano Health Trust</v>
      </c>
      <c r="W343" s="89">
        <v>6017</v>
      </c>
      <c r="X343" s="90">
        <v>17</v>
      </c>
      <c r="Y343" s="89" t="s">
        <v>919</v>
      </c>
      <c r="Z343" s="89" t="s">
        <v>383</v>
      </c>
      <c r="AA343" s="89" t="s">
        <v>298</v>
      </c>
      <c r="AI343" s="16"/>
    </row>
    <row r="344" spans="6:35" x14ac:dyDescent="0.25">
      <c r="F344" s="17"/>
      <c r="V344" s="6" t="str">
        <f t="shared" si="12"/>
        <v>6017Level 1, Kings Building</v>
      </c>
      <c r="W344" s="89">
        <v>6017</v>
      </c>
      <c r="X344" s="90">
        <v>18</v>
      </c>
      <c r="Y344" s="89" t="s">
        <v>920</v>
      </c>
      <c r="Z344" s="89" t="s">
        <v>297</v>
      </c>
      <c r="AA344" s="89" t="s">
        <v>298</v>
      </c>
      <c r="AI344" s="16"/>
    </row>
    <row r="345" spans="6:35" x14ac:dyDescent="0.25">
      <c r="F345" s="17"/>
      <c r="V345" s="6" t="str">
        <f t="shared" si="12"/>
        <v>6017New Zealand Institute of Highway Technology (NZIHT)</v>
      </c>
      <c r="W345" s="89">
        <v>6017</v>
      </c>
      <c r="X345" s="90">
        <v>19</v>
      </c>
      <c r="Y345" s="89" t="s">
        <v>921</v>
      </c>
      <c r="Z345" s="89" t="s">
        <v>225</v>
      </c>
      <c r="AA345" s="89" t="s">
        <v>226</v>
      </c>
      <c r="AI345" s="16"/>
    </row>
    <row r="346" spans="6:35" x14ac:dyDescent="0.25">
      <c r="F346" s="17"/>
      <c r="V346" s="6" t="str">
        <f t="shared" si="12"/>
        <v>6017New Zealand Insitute of Highway Technology (NZIHT)</v>
      </c>
      <c r="W346" s="89">
        <v>6017</v>
      </c>
      <c r="X346" s="90">
        <v>20</v>
      </c>
      <c r="Y346" s="89" t="s">
        <v>922</v>
      </c>
      <c r="Z346" s="89" t="s">
        <v>297</v>
      </c>
      <c r="AA346" s="89" t="s">
        <v>298</v>
      </c>
      <c r="AI346" s="16"/>
    </row>
    <row r="347" spans="6:35" x14ac:dyDescent="0.25">
      <c r="F347" s="17"/>
      <c r="V347" s="6" t="str">
        <f t="shared" si="12"/>
        <v>6017New Site</v>
      </c>
      <c r="W347" s="89">
        <v>6017</v>
      </c>
      <c r="X347" s="90">
        <v>95</v>
      </c>
      <c r="Y347" s="89" t="s">
        <v>764</v>
      </c>
      <c r="Z347" s="89"/>
      <c r="AA347" s="89"/>
      <c r="AI347" s="16"/>
    </row>
    <row r="348" spans="6:35" x14ac:dyDescent="0.25">
      <c r="F348" s="17"/>
      <c r="V348" s="6" t="str">
        <f t="shared" si="12"/>
        <v>6019Main Campus</v>
      </c>
      <c r="W348" s="89">
        <v>6019</v>
      </c>
      <c r="X348" s="90">
        <v>1</v>
      </c>
      <c r="Y348" s="89" t="s">
        <v>15</v>
      </c>
      <c r="Z348" s="89" t="s">
        <v>225</v>
      </c>
      <c r="AA348" s="89" t="s">
        <v>226</v>
      </c>
      <c r="AI348" s="16"/>
    </row>
    <row r="349" spans="6:35" x14ac:dyDescent="0.25">
      <c r="F349" s="17"/>
      <c r="V349" s="6" t="str">
        <f t="shared" si="12"/>
        <v>6019Auckland</v>
      </c>
      <c r="W349" s="89">
        <v>6019</v>
      </c>
      <c r="X349" s="90">
        <v>2</v>
      </c>
      <c r="Y349" s="89" t="s">
        <v>2</v>
      </c>
      <c r="Z349" s="89" t="s">
        <v>227</v>
      </c>
      <c r="AA349" s="89" t="s">
        <v>228</v>
      </c>
      <c r="AI349" s="16"/>
    </row>
    <row r="350" spans="6:35" x14ac:dyDescent="0.25">
      <c r="V350" s="6" t="str">
        <f t="shared" si="12"/>
        <v>6019Te Kuiti</v>
      </c>
      <c r="W350" s="89">
        <v>6019</v>
      </c>
      <c r="X350" s="90">
        <v>3</v>
      </c>
      <c r="Y350" s="89" t="s">
        <v>98</v>
      </c>
      <c r="Z350" s="89" t="s">
        <v>392</v>
      </c>
      <c r="AA350" s="89" t="s">
        <v>226</v>
      </c>
      <c r="AI350" s="16"/>
    </row>
    <row r="351" spans="6:35" x14ac:dyDescent="0.25">
      <c r="V351" s="6" t="str">
        <f t="shared" si="12"/>
        <v>6019Thames</v>
      </c>
      <c r="W351" s="89">
        <v>6019</v>
      </c>
      <c r="X351" s="90">
        <v>4</v>
      </c>
      <c r="Y351" s="89" t="s">
        <v>99</v>
      </c>
      <c r="Z351" s="89" t="s">
        <v>279</v>
      </c>
      <c r="AA351" s="89" t="s">
        <v>226</v>
      </c>
      <c r="AI351" s="16"/>
    </row>
    <row r="352" spans="6:35" x14ac:dyDescent="0.25">
      <c r="V352" s="6" t="str">
        <f t="shared" si="12"/>
        <v>6019Wellington</v>
      </c>
      <c r="W352" s="89">
        <v>6019</v>
      </c>
      <c r="X352" s="90">
        <v>5</v>
      </c>
      <c r="Y352" s="89" t="s">
        <v>0</v>
      </c>
      <c r="Z352" s="89" t="s">
        <v>314</v>
      </c>
      <c r="AA352" s="89" t="s">
        <v>222</v>
      </c>
      <c r="AI352" s="16"/>
    </row>
    <row r="353" spans="7:35" x14ac:dyDescent="0.25">
      <c r="V353" s="6" t="str">
        <f t="shared" si="12"/>
        <v>6019Christchurch</v>
      </c>
      <c r="W353" s="89">
        <v>6019</v>
      </c>
      <c r="X353" s="90">
        <v>6</v>
      </c>
      <c r="Y353" s="89" t="s">
        <v>37</v>
      </c>
      <c r="Z353" s="89" t="s">
        <v>215</v>
      </c>
      <c r="AA353" s="89" t="s">
        <v>214</v>
      </c>
      <c r="AI353" s="16"/>
    </row>
    <row r="354" spans="7:35" x14ac:dyDescent="0.25">
      <c r="V354" s="6" t="str">
        <f t="shared" si="12"/>
        <v>6019Auckland</v>
      </c>
      <c r="W354" s="89">
        <v>6019</v>
      </c>
      <c r="X354" s="90">
        <v>7</v>
      </c>
      <c r="Y354" s="89" t="s">
        <v>2</v>
      </c>
      <c r="Z354" s="89" t="s">
        <v>257</v>
      </c>
      <c r="AA354" s="89" t="s">
        <v>228</v>
      </c>
      <c r="AI354" s="16"/>
    </row>
    <row r="355" spans="7:35" x14ac:dyDescent="0.25">
      <c r="V355" s="6" t="str">
        <f t="shared" si="12"/>
        <v>6019Rotorua</v>
      </c>
      <c r="W355" s="89">
        <v>6019</v>
      </c>
      <c r="X355" s="90">
        <v>8</v>
      </c>
      <c r="Y355" s="89" t="s">
        <v>100</v>
      </c>
      <c r="Z355" s="89" t="s">
        <v>232</v>
      </c>
      <c r="AA355" s="89" t="s">
        <v>231</v>
      </c>
      <c r="AI355" s="16"/>
    </row>
    <row r="356" spans="7:35" x14ac:dyDescent="0.25">
      <c r="V356" s="6" t="str">
        <f t="shared" si="12"/>
        <v>6019Tauranga</v>
      </c>
      <c r="W356" s="6">
        <v>6019</v>
      </c>
      <c r="X356" s="6">
        <v>9</v>
      </c>
      <c r="Y356" s="6" t="s">
        <v>101</v>
      </c>
      <c r="Z356" s="6" t="s">
        <v>230</v>
      </c>
      <c r="AA356" s="6" t="s">
        <v>231</v>
      </c>
      <c r="AI356" s="16"/>
    </row>
    <row r="357" spans="7:35" x14ac:dyDescent="0.25">
      <c r="V357" s="6" t="str">
        <f t="shared" si="12"/>
        <v>6019Gisborne</v>
      </c>
      <c r="W357" s="89">
        <v>6019</v>
      </c>
      <c r="X357" s="90">
        <v>10</v>
      </c>
      <c r="Y357" s="89" t="s">
        <v>102</v>
      </c>
      <c r="Z357" s="89" t="s">
        <v>234</v>
      </c>
      <c r="AA357" s="89" t="s">
        <v>235</v>
      </c>
      <c r="AI357" s="16"/>
    </row>
    <row r="358" spans="7:35" x14ac:dyDescent="0.25">
      <c r="V358" s="6" t="str">
        <f t="shared" si="12"/>
        <v>6019Waitomo</v>
      </c>
      <c r="W358" s="89">
        <v>6019</v>
      </c>
      <c r="X358" s="90">
        <v>11</v>
      </c>
      <c r="Y358" s="89" t="s">
        <v>103</v>
      </c>
      <c r="Z358" s="89" t="s">
        <v>392</v>
      </c>
      <c r="AA358" s="89" t="s">
        <v>226</v>
      </c>
      <c r="AI358" s="16"/>
    </row>
    <row r="359" spans="7:35" x14ac:dyDescent="0.25">
      <c r="V359" s="6" t="str">
        <f t="shared" si="12"/>
        <v>6019Auckland</v>
      </c>
      <c r="W359" s="89">
        <v>6019</v>
      </c>
      <c r="X359" s="90">
        <v>12</v>
      </c>
      <c r="Y359" s="89" t="s">
        <v>2</v>
      </c>
      <c r="Z359" s="89" t="s">
        <v>227</v>
      </c>
      <c r="AA359" s="89" t="s">
        <v>228</v>
      </c>
      <c r="AI359" s="16"/>
    </row>
    <row r="360" spans="7:35" x14ac:dyDescent="0.25">
      <c r="V360" s="6" t="str">
        <f t="shared" si="12"/>
        <v>6019Palmerston North</v>
      </c>
      <c r="W360" s="89">
        <v>6019</v>
      </c>
      <c r="X360" s="90">
        <v>13</v>
      </c>
      <c r="Y360" s="89" t="s">
        <v>104</v>
      </c>
      <c r="Z360" s="89" t="s">
        <v>323</v>
      </c>
      <c r="AA360" s="89" t="s">
        <v>324</v>
      </c>
      <c r="AI360" s="16"/>
    </row>
    <row r="361" spans="7:35" x14ac:dyDescent="0.25">
      <c r="V361" s="6" t="str">
        <f t="shared" si="12"/>
        <v>6019Te Awamutu</v>
      </c>
      <c r="W361" s="89">
        <v>6019</v>
      </c>
      <c r="X361" s="90">
        <v>14</v>
      </c>
      <c r="Y361" s="89" t="s">
        <v>105</v>
      </c>
      <c r="Z361" s="89" t="s">
        <v>393</v>
      </c>
      <c r="AA361" s="89" t="s">
        <v>226</v>
      </c>
      <c r="AI361" s="16"/>
    </row>
    <row r="362" spans="7:35" x14ac:dyDescent="0.25">
      <c r="V362" s="6" t="str">
        <f t="shared" si="12"/>
        <v>6019Matamata</v>
      </c>
      <c r="W362" s="89">
        <v>6019</v>
      </c>
      <c r="X362" s="90">
        <v>15</v>
      </c>
      <c r="Y362" s="89" t="s">
        <v>106</v>
      </c>
      <c r="Z362" s="89" t="s">
        <v>394</v>
      </c>
      <c r="AA362" s="89" t="s">
        <v>226</v>
      </c>
      <c r="AI362" s="16"/>
    </row>
    <row r="363" spans="7:35" x14ac:dyDescent="0.25">
      <c r="V363" s="6" t="str">
        <f t="shared" si="12"/>
        <v>6019Otorohanga</v>
      </c>
      <c r="W363" s="89">
        <v>6019</v>
      </c>
      <c r="X363" s="90">
        <v>16</v>
      </c>
      <c r="Y363" s="89" t="s">
        <v>107</v>
      </c>
      <c r="Z363" s="89" t="s">
        <v>395</v>
      </c>
      <c r="AA363" s="89" t="s">
        <v>226</v>
      </c>
      <c r="AI363" s="16"/>
    </row>
    <row r="364" spans="7:35" x14ac:dyDescent="0.25">
      <c r="V364" s="6" t="str">
        <f t="shared" si="12"/>
        <v>6019Hamilton</v>
      </c>
      <c r="W364" s="89">
        <v>6019</v>
      </c>
      <c r="X364" s="90">
        <v>17</v>
      </c>
      <c r="Y364" s="89" t="s">
        <v>108</v>
      </c>
      <c r="Z364" s="89" t="s">
        <v>225</v>
      </c>
      <c r="AA364" s="89" t="s">
        <v>226</v>
      </c>
      <c r="AI364" s="16"/>
    </row>
    <row r="365" spans="7:35" x14ac:dyDescent="0.25">
      <c r="V365" s="6" t="str">
        <f t="shared" si="12"/>
        <v>6019Bay of Plenty District Health Board</v>
      </c>
      <c r="W365" s="89">
        <v>6019</v>
      </c>
      <c r="X365" s="90">
        <v>18</v>
      </c>
      <c r="Y365" s="89" t="s">
        <v>109</v>
      </c>
      <c r="Z365" s="89" t="s">
        <v>230</v>
      </c>
      <c r="AA365" s="89" t="s">
        <v>231</v>
      </c>
      <c r="AI365" s="16"/>
    </row>
    <row r="366" spans="7:35" x14ac:dyDescent="0.25">
      <c r="G366" s="23"/>
      <c r="H366" s="23"/>
      <c r="V366" s="6" t="str">
        <f t="shared" si="12"/>
        <v>6019Gisborne</v>
      </c>
      <c r="W366" s="89">
        <v>6019</v>
      </c>
      <c r="X366" s="90">
        <v>19</v>
      </c>
      <c r="Y366" s="89" t="s">
        <v>102</v>
      </c>
      <c r="Z366" s="89" t="s">
        <v>234</v>
      </c>
      <c r="AA366" s="89" t="s">
        <v>235</v>
      </c>
      <c r="AI366" s="16"/>
    </row>
    <row r="367" spans="7:35" x14ac:dyDescent="0.25">
      <c r="V367" s="6" t="str">
        <f t="shared" si="12"/>
        <v>6019Rotorua</v>
      </c>
      <c r="W367" s="89">
        <v>6019</v>
      </c>
      <c r="X367" s="90">
        <v>20</v>
      </c>
      <c r="Y367" s="89" t="s">
        <v>100</v>
      </c>
      <c r="Z367" s="89" t="s">
        <v>232</v>
      </c>
      <c r="AA367" s="89" t="s">
        <v>231</v>
      </c>
      <c r="AI367" s="16"/>
    </row>
    <row r="368" spans="7:35" x14ac:dyDescent="0.25">
      <c r="V368" s="6" t="str">
        <f t="shared" si="12"/>
        <v>6019New Plymouth</v>
      </c>
      <c r="W368" s="89">
        <v>6019</v>
      </c>
      <c r="X368" s="90">
        <v>21</v>
      </c>
      <c r="Y368" s="89" t="s">
        <v>110</v>
      </c>
      <c r="Z368" s="89" t="s">
        <v>297</v>
      </c>
      <c r="AA368" s="89" t="s">
        <v>298</v>
      </c>
      <c r="AI368" s="16"/>
    </row>
    <row r="369" spans="7:35" x14ac:dyDescent="0.25">
      <c r="G369" s="23"/>
      <c r="H369" s="23"/>
      <c r="V369" s="6" t="str">
        <f t="shared" si="12"/>
        <v>6019Hamilton</v>
      </c>
      <c r="W369" s="89">
        <v>6019</v>
      </c>
      <c r="X369" s="90">
        <v>22</v>
      </c>
      <c r="Y369" s="89" t="s">
        <v>108</v>
      </c>
      <c r="Z369" s="89" t="s">
        <v>225</v>
      </c>
      <c r="AA369" s="89" t="s">
        <v>226</v>
      </c>
      <c r="AI369" s="16"/>
    </row>
    <row r="370" spans="7:35" x14ac:dyDescent="0.25">
      <c r="V370" s="6" t="str">
        <f t="shared" si="12"/>
        <v>6019Te Awamutu</v>
      </c>
      <c r="W370" s="89">
        <v>6019</v>
      </c>
      <c r="X370" s="90">
        <v>23</v>
      </c>
      <c r="Y370" s="89" t="s">
        <v>105</v>
      </c>
      <c r="Z370" s="89" t="s">
        <v>393</v>
      </c>
      <c r="AA370" s="89" t="s">
        <v>226</v>
      </c>
      <c r="AI370" s="16"/>
    </row>
    <row r="371" spans="7:35" x14ac:dyDescent="0.25">
      <c r="V371" s="6" t="str">
        <f t="shared" si="12"/>
        <v>6019New Site</v>
      </c>
      <c r="W371" s="89">
        <v>6019</v>
      </c>
      <c r="X371" s="90">
        <v>95</v>
      </c>
      <c r="Y371" s="89" t="s">
        <v>764</v>
      </c>
      <c r="Z371" s="89"/>
      <c r="AA371" s="89"/>
      <c r="AI371" s="16"/>
    </row>
    <row r="372" spans="7:35" x14ac:dyDescent="0.25">
      <c r="V372" s="6" t="str">
        <f t="shared" si="12"/>
        <v>6019Distance  Learning</v>
      </c>
      <c r="W372" s="89">
        <v>6019</v>
      </c>
      <c r="X372" s="90">
        <v>98</v>
      </c>
      <c r="Y372" s="89" t="s">
        <v>939</v>
      </c>
      <c r="Z372" s="89" t="s">
        <v>822</v>
      </c>
      <c r="AA372" s="89" t="s">
        <v>822</v>
      </c>
      <c r="AI372" s="16"/>
    </row>
    <row r="373" spans="7:35" x14ac:dyDescent="0.25">
      <c r="V373" s="6" t="str">
        <f t="shared" si="12"/>
        <v>6022Main Campus</v>
      </c>
      <c r="W373" s="89">
        <v>6022</v>
      </c>
      <c r="X373" s="90">
        <v>1</v>
      </c>
      <c r="Y373" s="89" t="s">
        <v>15</v>
      </c>
      <c r="Z373" s="89" t="s">
        <v>314</v>
      </c>
      <c r="AA373" s="89" t="s">
        <v>222</v>
      </c>
      <c r="AI373" s="16"/>
    </row>
    <row r="374" spans="7:35" x14ac:dyDescent="0.25">
      <c r="V374" s="6" t="str">
        <f t="shared" si="12"/>
        <v>6022Northland Region Corrections Facility</v>
      </c>
      <c r="W374" s="89">
        <v>6022</v>
      </c>
      <c r="X374" s="90">
        <v>11</v>
      </c>
      <c r="Y374" s="89" t="s">
        <v>559</v>
      </c>
      <c r="Z374" s="89" t="s">
        <v>246</v>
      </c>
      <c r="AA374" s="89" t="s">
        <v>237</v>
      </c>
      <c r="AI374" s="16"/>
    </row>
    <row r="375" spans="7:35" x14ac:dyDescent="0.25">
      <c r="V375" s="6" t="str">
        <f t="shared" si="12"/>
        <v>6022Auckland Prison</v>
      </c>
      <c r="W375" s="89">
        <v>6022</v>
      </c>
      <c r="X375" s="90">
        <v>12</v>
      </c>
      <c r="Y375" s="89" t="s">
        <v>551</v>
      </c>
      <c r="Z375" s="89" t="s">
        <v>257</v>
      </c>
      <c r="AA375" s="89" t="s">
        <v>228</v>
      </c>
      <c r="AI375" s="16"/>
    </row>
    <row r="376" spans="7:35" x14ac:dyDescent="0.25">
      <c r="V376" s="6" t="str">
        <f t="shared" si="12"/>
        <v>6022Auckland Region Women’s Corrections Facility</v>
      </c>
      <c r="W376" s="89">
        <v>6022</v>
      </c>
      <c r="X376" s="90">
        <v>13</v>
      </c>
      <c r="Y376" s="89" t="s">
        <v>940</v>
      </c>
      <c r="Z376" s="89" t="s">
        <v>259</v>
      </c>
      <c r="AA376" s="89" t="s">
        <v>228</v>
      </c>
      <c r="AI376" s="16"/>
    </row>
    <row r="377" spans="7:35" x14ac:dyDescent="0.25">
      <c r="V377" s="6" t="str">
        <f t="shared" si="12"/>
        <v>6022Tongariro/Rangipo Prison</v>
      </c>
      <c r="W377" s="89">
        <v>6022</v>
      </c>
      <c r="X377" s="90">
        <v>14</v>
      </c>
      <c r="Y377" s="89" t="s">
        <v>545</v>
      </c>
      <c r="Z377" s="89" t="s">
        <v>316</v>
      </c>
      <c r="AA377" s="89" t="s">
        <v>226</v>
      </c>
      <c r="AI377" s="16"/>
    </row>
    <row r="378" spans="7:35" x14ac:dyDescent="0.25">
      <c r="V378" s="6" t="str">
        <f t="shared" si="12"/>
        <v>6022Waikeria Prison</v>
      </c>
      <c r="W378" s="89">
        <v>6022</v>
      </c>
      <c r="X378" s="90">
        <v>15</v>
      </c>
      <c r="Y378" s="89" t="s">
        <v>544</v>
      </c>
      <c r="Z378" s="89" t="s">
        <v>395</v>
      </c>
      <c r="AA378" s="89" t="s">
        <v>226</v>
      </c>
      <c r="AI378" s="16"/>
    </row>
    <row r="379" spans="7:35" x14ac:dyDescent="0.25">
      <c r="V379" s="6" t="str">
        <f t="shared" si="12"/>
        <v>6022Spring Hill Corrections Facility</v>
      </c>
      <c r="W379" s="89">
        <v>6022</v>
      </c>
      <c r="X379" s="90">
        <v>16</v>
      </c>
      <c r="Y379" s="89" t="s">
        <v>941</v>
      </c>
      <c r="Z379" s="89" t="s">
        <v>415</v>
      </c>
      <c r="AA379" s="89" t="s">
        <v>226</v>
      </c>
      <c r="AI379" s="16"/>
    </row>
    <row r="380" spans="7:35" x14ac:dyDescent="0.25">
      <c r="V380" s="6" t="str">
        <f t="shared" si="12"/>
        <v>6022Hawkes Bay Regional Prison</v>
      </c>
      <c r="W380" s="89">
        <v>6022</v>
      </c>
      <c r="X380" s="90">
        <v>17</v>
      </c>
      <c r="Y380" s="89" t="s">
        <v>942</v>
      </c>
      <c r="Z380" s="89" t="s">
        <v>305</v>
      </c>
      <c r="AA380" s="89" t="s">
        <v>224</v>
      </c>
      <c r="AI380" s="16"/>
    </row>
    <row r="381" spans="7:35" x14ac:dyDescent="0.25">
      <c r="V381" s="6" t="str">
        <f t="shared" si="12"/>
        <v>6022Whanganui Prison</v>
      </c>
      <c r="W381" s="89">
        <v>6022</v>
      </c>
      <c r="X381" s="90">
        <v>18</v>
      </c>
      <c r="Y381" s="89" t="s">
        <v>943</v>
      </c>
      <c r="Z381" s="89" t="s">
        <v>326</v>
      </c>
      <c r="AA381" s="89" t="s">
        <v>324</v>
      </c>
      <c r="AI381" s="16"/>
    </row>
    <row r="382" spans="7:35" x14ac:dyDescent="0.25">
      <c r="I382" s="17"/>
      <c r="K382" s="17"/>
      <c r="L382" s="17"/>
      <c r="V382" s="6" t="str">
        <f t="shared" si="12"/>
        <v>6022Manawatu Prison</v>
      </c>
      <c r="W382" s="89">
        <v>6022</v>
      </c>
      <c r="X382" s="90">
        <v>19</v>
      </c>
      <c r="Y382" s="89" t="s">
        <v>56</v>
      </c>
      <c r="Z382" s="89" t="s">
        <v>323</v>
      </c>
      <c r="AA382" s="89" t="s">
        <v>324</v>
      </c>
      <c r="AI382" s="16"/>
    </row>
    <row r="383" spans="7:35" x14ac:dyDescent="0.25">
      <c r="I383" s="23"/>
      <c r="K383" s="23"/>
      <c r="L383" s="23"/>
      <c r="V383" s="6" t="str">
        <f t="shared" si="12"/>
        <v>6022Rimutaka Prison</v>
      </c>
      <c r="W383" s="89">
        <v>6022</v>
      </c>
      <c r="X383" s="90">
        <v>20</v>
      </c>
      <c r="Y383" s="89" t="s">
        <v>46</v>
      </c>
      <c r="Z383" s="89" t="s">
        <v>319</v>
      </c>
      <c r="AA383" s="89" t="s">
        <v>222</v>
      </c>
      <c r="AI383" s="16"/>
    </row>
    <row r="384" spans="7:35" x14ac:dyDescent="0.25">
      <c r="I384" s="23"/>
      <c r="K384" s="23"/>
      <c r="L384" s="23"/>
      <c r="V384" s="6" t="str">
        <f t="shared" si="12"/>
        <v>6022Arohata Prison</v>
      </c>
      <c r="W384" s="89">
        <v>6022</v>
      </c>
      <c r="X384" s="90">
        <v>21</v>
      </c>
      <c r="Y384" s="89" t="s">
        <v>944</v>
      </c>
      <c r="Z384" s="89" t="s">
        <v>247</v>
      </c>
      <c r="AA384" s="89" t="s">
        <v>222</v>
      </c>
      <c r="AI384" s="16"/>
    </row>
    <row r="385" spans="7:35" x14ac:dyDescent="0.25">
      <c r="V385" s="6" t="str">
        <f t="shared" si="12"/>
        <v>6022Rolleston Prison</v>
      </c>
      <c r="W385" s="89">
        <v>6022</v>
      </c>
      <c r="X385" s="90">
        <v>22</v>
      </c>
      <c r="Y385" s="89" t="s">
        <v>556</v>
      </c>
      <c r="Z385" s="89" t="s">
        <v>427</v>
      </c>
      <c r="AA385" s="89" t="s">
        <v>214</v>
      </c>
      <c r="AI385" s="16"/>
    </row>
    <row r="386" spans="7:35" x14ac:dyDescent="0.25">
      <c r="V386" s="6" t="str">
        <f t="shared" si="12"/>
        <v>6022Christchurch Men’s Prison</v>
      </c>
      <c r="W386" s="89">
        <v>6022</v>
      </c>
      <c r="X386" s="90">
        <v>23</v>
      </c>
      <c r="Y386" s="89" t="s">
        <v>945</v>
      </c>
      <c r="Z386" s="89" t="s">
        <v>215</v>
      </c>
      <c r="AA386" s="89" t="s">
        <v>214</v>
      </c>
      <c r="AI386" s="16"/>
    </row>
    <row r="387" spans="7:35" x14ac:dyDescent="0.25">
      <c r="G387" s="23"/>
      <c r="H387" s="23"/>
      <c r="V387" s="6" t="str">
        <f t="shared" si="12"/>
        <v>6022Christchurch Women’s Prison</v>
      </c>
      <c r="W387" s="89">
        <v>6022</v>
      </c>
      <c r="X387" s="90">
        <v>24</v>
      </c>
      <c r="Y387" s="89" t="s">
        <v>946</v>
      </c>
      <c r="Z387" s="89" t="s">
        <v>215</v>
      </c>
      <c r="AA387" s="89" t="s">
        <v>214</v>
      </c>
      <c r="AI387" s="16"/>
    </row>
    <row r="388" spans="7:35" x14ac:dyDescent="0.25">
      <c r="V388" s="6" t="str">
        <f t="shared" ref="V388:V450" si="13">W388&amp;Y388</f>
        <v>6022Otago Corrections Facility</v>
      </c>
      <c r="W388" s="89">
        <v>6022</v>
      </c>
      <c r="X388" s="90">
        <v>25</v>
      </c>
      <c r="Y388" s="89" t="s">
        <v>557</v>
      </c>
      <c r="Z388" s="89" t="s">
        <v>216</v>
      </c>
      <c r="AA388" s="89" t="s">
        <v>217</v>
      </c>
      <c r="AI388" s="16"/>
    </row>
    <row r="389" spans="7:35" x14ac:dyDescent="0.25">
      <c r="V389" s="6" t="str">
        <f t="shared" si="13"/>
        <v>6022Invercargill Prison</v>
      </c>
      <c r="W389" s="89">
        <v>6022</v>
      </c>
      <c r="X389" s="90">
        <v>26</v>
      </c>
      <c r="Y389" s="89" t="s">
        <v>558</v>
      </c>
      <c r="Z389" s="89" t="s">
        <v>376</v>
      </c>
      <c r="AA389" s="89" t="s">
        <v>377</v>
      </c>
      <c r="AI389" s="16"/>
    </row>
    <row r="390" spans="7:35" x14ac:dyDescent="0.25">
      <c r="V390" s="6" t="str">
        <f t="shared" si="13"/>
        <v>6022Community - Northland</v>
      </c>
      <c r="W390" s="89">
        <v>6022</v>
      </c>
      <c r="X390" s="90">
        <v>41</v>
      </c>
      <c r="Y390" s="89" t="s">
        <v>947</v>
      </c>
      <c r="Z390" s="89" t="s">
        <v>236</v>
      </c>
      <c r="AA390" s="89" t="s">
        <v>237</v>
      </c>
      <c r="AI390" s="16"/>
    </row>
    <row r="391" spans="7:35" x14ac:dyDescent="0.25">
      <c r="V391" s="6" t="str">
        <f t="shared" si="13"/>
        <v>6022Community - Auckland</v>
      </c>
      <c r="W391" s="89">
        <v>6022</v>
      </c>
      <c r="X391" s="90">
        <v>42</v>
      </c>
      <c r="Y391" s="89" t="s">
        <v>948</v>
      </c>
      <c r="Z391" s="89" t="s">
        <v>292</v>
      </c>
      <c r="AA391" s="89" t="s">
        <v>228</v>
      </c>
      <c r="AI391" s="16"/>
    </row>
    <row r="392" spans="7:35" x14ac:dyDescent="0.25">
      <c r="V392" s="6" t="str">
        <f t="shared" si="13"/>
        <v>6022Community - MECF</v>
      </c>
      <c r="W392" s="89">
        <v>6022</v>
      </c>
      <c r="X392" s="90">
        <v>43</v>
      </c>
      <c r="Y392" s="89" t="s">
        <v>949</v>
      </c>
      <c r="Z392" s="89" t="s">
        <v>227</v>
      </c>
      <c r="AA392" s="89" t="s">
        <v>228</v>
      </c>
      <c r="AI392" s="16"/>
    </row>
    <row r="393" spans="7:35" x14ac:dyDescent="0.25">
      <c r="V393" s="6" t="str">
        <f t="shared" si="13"/>
        <v>6022Community - Wiri Men’s Prison</v>
      </c>
      <c r="W393" s="89">
        <v>6022</v>
      </c>
      <c r="X393" s="90">
        <v>44</v>
      </c>
      <c r="Y393" s="89" t="s">
        <v>950</v>
      </c>
      <c r="Z393" s="89" t="s">
        <v>259</v>
      </c>
      <c r="AA393" s="89" t="s">
        <v>228</v>
      </c>
      <c r="AI393" s="16"/>
    </row>
    <row r="394" spans="7:35" x14ac:dyDescent="0.25">
      <c r="G394" s="23"/>
      <c r="H394" s="23"/>
      <c r="V394" s="6" t="str">
        <f t="shared" si="13"/>
        <v>6022Community - Hamilton</v>
      </c>
      <c r="W394" s="89">
        <v>6022</v>
      </c>
      <c r="X394" s="90">
        <v>45</v>
      </c>
      <c r="Y394" s="89" t="s">
        <v>951</v>
      </c>
      <c r="Z394" s="89" t="s">
        <v>225</v>
      </c>
      <c r="AA394" s="89" t="s">
        <v>226</v>
      </c>
      <c r="AI394" s="16"/>
    </row>
    <row r="395" spans="7:35" x14ac:dyDescent="0.25">
      <c r="V395" s="6" t="str">
        <f t="shared" si="13"/>
        <v>6022Community - Rotorua</v>
      </c>
      <c r="W395" s="89">
        <v>6022</v>
      </c>
      <c r="X395" s="90">
        <v>46</v>
      </c>
      <c r="Y395" s="89" t="s">
        <v>952</v>
      </c>
      <c r="Z395" s="89" t="s">
        <v>232</v>
      </c>
      <c r="AA395" s="89" t="s">
        <v>231</v>
      </c>
      <c r="AI395" s="16"/>
    </row>
    <row r="396" spans="7:35" x14ac:dyDescent="0.25">
      <c r="V396" s="6" t="str">
        <f t="shared" si="13"/>
        <v>6022Community - Whakatane</v>
      </c>
      <c r="W396" s="89">
        <v>6022</v>
      </c>
      <c r="X396" s="90">
        <v>47</v>
      </c>
      <c r="Y396" s="89" t="s">
        <v>953</v>
      </c>
      <c r="Z396" s="89" t="s">
        <v>233</v>
      </c>
      <c r="AA396" s="89" t="s">
        <v>231</v>
      </c>
      <c r="AI396" s="16"/>
    </row>
    <row r="397" spans="7:35" x14ac:dyDescent="0.25">
      <c r="V397" s="6" t="str">
        <f t="shared" si="13"/>
        <v>6022Community - Napier</v>
      </c>
      <c r="W397" s="89">
        <v>6022</v>
      </c>
      <c r="X397" s="90">
        <v>48</v>
      </c>
      <c r="Y397" s="89" t="s">
        <v>954</v>
      </c>
      <c r="Z397" s="89" t="s">
        <v>223</v>
      </c>
      <c r="AA397" s="89" t="s">
        <v>224</v>
      </c>
      <c r="AI397" s="16"/>
    </row>
    <row r="398" spans="7:35" x14ac:dyDescent="0.25">
      <c r="V398" s="6" t="str">
        <f t="shared" si="13"/>
        <v>6022Community - Palmerston North</v>
      </c>
      <c r="W398" s="89">
        <v>6022</v>
      </c>
      <c r="X398" s="90">
        <v>49</v>
      </c>
      <c r="Y398" s="89" t="s">
        <v>955</v>
      </c>
      <c r="Z398" s="89" t="s">
        <v>323</v>
      </c>
      <c r="AA398" s="89" t="s">
        <v>324</v>
      </c>
      <c r="AI398" s="16"/>
    </row>
    <row r="399" spans="7:35" x14ac:dyDescent="0.25">
      <c r="V399" s="6" t="str">
        <f t="shared" si="13"/>
        <v>6022Community - Wellington</v>
      </c>
      <c r="W399" s="6">
        <v>6022</v>
      </c>
      <c r="X399" s="6">
        <v>50</v>
      </c>
      <c r="Y399" s="6" t="s">
        <v>956</v>
      </c>
      <c r="Z399" s="6" t="s">
        <v>247</v>
      </c>
      <c r="AA399" s="6" t="s">
        <v>222</v>
      </c>
      <c r="AI399" s="16"/>
    </row>
    <row r="400" spans="7:35" x14ac:dyDescent="0.25">
      <c r="V400" s="6" t="str">
        <f t="shared" si="13"/>
        <v>6022Community - Blenheim</v>
      </c>
      <c r="W400" s="89">
        <v>6022</v>
      </c>
      <c r="X400" s="90">
        <v>51</v>
      </c>
      <c r="Y400" s="89" t="s">
        <v>957</v>
      </c>
      <c r="Z400" s="89" t="s">
        <v>317</v>
      </c>
      <c r="AA400" s="89" t="s">
        <v>318</v>
      </c>
      <c r="AI400" s="16"/>
    </row>
    <row r="401" spans="9:35" x14ac:dyDescent="0.25">
      <c r="V401" s="6" t="str">
        <f t="shared" si="13"/>
        <v>6022Community - Christchurch</v>
      </c>
      <c r="W401" s="89">
        <v>6022</v>
      </c>
      <c r="X401" s="90">
        <v>52</v>
      </c>
      <c r="Y401" s="89" t="s">
        <v>958</v>
      </c>
      <c r="Z401" s="89" t="s">
        <v>215</v>
      </c>
      <c r="AA401" s="89" t="s">
        <v>214</v>
      </c>
      <c r="AI401" s="16"/>
    </row>
    <row r="402" spans="9:35" x14ac:dyDescent="0.25">
      <c r="I402" s="17"/>
      <c r="K402" s="17"/>
      <c r="L402" s="17"/>
      <c r="V402" s="6" t="str">
        <f t="shared" si="13"/>
        <v>6022Community - Dunedin</v>
      </c>
      <c r="W402" s="89">
        <v>6022</v>
      </c>
      <c r="X402" s="90">
        <v>53</v>
      </c>
      <c r="Y402" s="89" t="s">
        <v>959</v>
      </c>
      <c r="Z402" s="89" t="s">
        <v>219</v>
      </c>
      <c r="AA402" s="89" t="s">
        <v>217</v>
      </c>
      <c r="AI402" s="16"/>
    </row>
    <row r="403" spans="9:35" x14ac:dyDescent="0.25">
      <c r="I403" s="23"/>
      <c r="K403" s="23"/>
      <c r="L403" s="23"/>
      <c r="V403" s="6" t="str">
        <f t="shared" si="13"/>
        <v>6022Community - South Dunedin</v>
      </c>
      <c r="W403" s="89">
        <v>6022</v>
      </c>
      <c r="X403" s="90">
        <v>54</v>
      </c>
      <c r="Y403" s="89" t="s">
        <v>960</v>
      </c>
      <c r="Z403" s="89" t="s">
        <v>219</v>
      </c>
      <c r="AA403" s="89" t="s">
        <v>217</v>
      </c>
      <c r="AI403" s="16"/>
    </row>
    <row r="404" spans="9:35" x14ac:dyDescent="0.25">
      <c r="V404" s="6" t="str">
        <f t="shared" si="13"/>
        <v>6022Community - Oamaru</v>
      </c>
      <c r="W404" s="89">
        <v>6022</v>
      </c>
      <c r="X404" s="90">
        <v>55</v>
      </c>
      <c r="Y404" s="89" t="s">
        <v>961</v>
      </c>
      <c r="Z404" s="89" t="s">
        <v>229</v>
      </c>
      <c r="AA404" s="89" t="s">
        <v>217</v>
      </c>
      <c r="AI404" s="16"/>
    </row>
    <row r="405" spans="9:35" x14ac:dyDescent="0.25">
      <c r="V405" s="6" t="str">
        <f t="shared" si="13"/>
        <v>6022New Site</v>
      </c>
      <c r="W405" s="89">
        <v>6022</v>
      </c>
      <c r="X405" s="90">
        <v>95</v>
      </c>
      <c r="Y405" s="89" t="s">
        <v>764</v>
      </c>
      <c r="Z405" s="89"/>
      <c r="AA405" s="89"/>
      <c r="AI405" s="16"/>
    </row>
    <row r="406" spans="9:35" x14ac:dyDescent="0.25">
      <c r="V406" s="6" t="str">
        <f t="shared" si="13"/>
        <v>6022Main Campus (Extramural)</v>
      </c>
      <c r="W406" s="89">
        <v>6022</v>
      </c>
      <c r="X406" s="90">
        <v>98</v>
      </c>
      <c r="Y406" s="89" t="s">
        <v>962</v>
      </c>
      <c r="Z406" s="89" t="s">
        <v>822</v>
      </c>
      <c r="AA406" s="89" t="s">
        <v>822</v>
      </c>
      <c r="AI406" s="16"/>
    </row>
    <row r="407" spans="9:35" x14ac:dyDescent="0.25">
      <c r="V407" s="6" t="str">
        <f t="shared" si="13"/>
        <v>6024Greymouth</v>
      </c>
      <c r="W407" s="89">
        <v>6024</v>
      </c>
      <c r="X407" s="90">
        <v>1</v>
      </c>
      <c r="Y407" s="89" t="s">
        <v>396</v>
      </c>
      <c r="Z407" s="89" t="s">
        <v>211</v>
      </c>
      <c r="AA407" s="89" t="s">
        <v>212</v>
      </c>
      <c r="AI407" s="16"/>
    </row>
    <row r="408" spans="9:35" x14ac:dyDescent="0.25">
      <c r="V408" s="6" t="str">
        <f t="shared" si="13"/>
        <v>6024MAINZ Auckland</v>
      </c>
      <c r="W408" s="89">
        <v>6024</v>
      </c>
      <c r="X408" s="90">
        <v>2</v>
      </c>
      <c r="Y408" s="89" t="s">
        <v>397</v>
      </c>
      <c r="Z408" s="89" t="s">
        <v>227</v>
      </c>
      <c r="AA408" s="89" t="s">
        <v>228</v>
      </c>
      <c r="AI408" s="16"/>
    </row>
    <row r="409" spans="9:35" x14ac:dyDescent="0.25">
      <c r="V409" s="6" t="str">
        <f t="shared" si="13"/>
        <v>6024Wanaka</v>
      </c>
      <c r="W409" s="89">
        <v>6024</v>
      </c>
      <c r="X409" s="90">
        <v>4</v>
      </c>
      <c r="Y409" s="89" t="s">
        <v>398</v>
      </c>
      <c r="Z409" s="89" t="s">
        <v>399</v>
      </c>
      <c r="AA409" s="89" t="s">
        <v>217</v>
      </c>
      <c r="AI409" s="16"/>
    </row>
    <row r="410" spans="9:35" x14ac:dyDescent="0.25">
      <c r="V410" s="6" t="str">
        <f t="shared" si="13"/>
        <v>6024MAINZ Christchurch</v>
      </c>
      <c r="W410" s="89">
        <v>6024</v>
      </c>
      <c r="X410" s="90">
        <v>5</v>
      </c>
      <c r="Y410" s="89" t="s">
        <v>400</v>
      </c>
      <c r="Z410" s="89" t="s">
        <v>215</v>
      </c>
      <c r="AA410" s="89" t="s">
        <v>214</v>
      </c>
      <c r="AI410" s="16"/>
    </row>
    <row r="411" spans="9:35" x14ac:dyDescent="0.25">
      <c r="V411" s="6" t="str">
        <f t="shared" si="13"/>
        <v>6024Tai Tokerau</v>
      </c>
      <c r="W411" s="89">
        <v>6024</v>
      </c>
      <c r="X411" s="90">
        <v>6</v>
      </c>
      <c r="Y411" s="89" t="s">
        <v>401</v>
      </c>
      <c r="Z411" s="89" t="s">
        <v>236</v>
      </c>
      <c r="AA411" s="89" t="s">
        <v>237</v>
      </c>
      <c r="AI411" s="16"/>
    </row>
    <row r="412" spans="9:35" x14ac:dyDescent="0.25">
      <c r="V412" s="6" t="str">
        <f t="shared" si="13"/>
        <v>6024North Shore</v>
      </c>
      <c r="W412" s="89">
        <v>6024</v>
      </c>
      <c r="X412" s="90">
        <v>7</v>
      </c>
      <c r="Y412" s="89" t="s">
        <v>402</v>
      </c>
      <c r="Z412" s="89" t="s">
        <v>257</v>
      </c>
      <c r="AA412" s="89" t="s">
        <v>228</v>
      </c>
      <c r="AI412" s="16"/>
    </row>
    <row r="413" spans="9:35" x14ac:dyDescent="0.25">
      <c r="V413" s="6" t="str">
        <f t="shared" si="13"/>
        <v>6024Waitakere</v>
      </c>
      <c r="W413" s="89">
        <v>6024</v>
      </c>
      <c r="X413" s="90">
        <v>8</v>
      </c>
      <c r="Y413" s="89" t="s">
        <v>243</v>
      </c>
      <c r="Z413" s="89" t="s">
        <v>266</v>
      </c>
      <c r="AA413" s="89" t="s">
        <v>228</v>
      </c>
      <c r="AI413" s="16"/>
    </row>
    <row r="414" spans="9:35" x14ac:dyDescent="0.25">
      <c r="V414" s="6" t="str">
        <f t="shared" si="13"/>
        <v>6024Counties Manukau</v>
      </c>
      <c r="W414" s="89">
        <v>6024</v>
      </c>
      <c r="X414" s="90">
        <v>9</v>
      </c>
      <c r="Y414" s="89" t="s">
        <v>403</v>
      </c>
      <c r="Z414" s="89" t="s">
        <v>259</v>
      </c>
      <c r="AA414" s="89" t="s">
        <v>228</v>
      </c>
      <c r="AI414" s="16"/>
    </row>
    <row r="415" spans="9:35" x14ac:dyDescent="0.25">
      <c r="V415" s="6" t="str">
        <f t="shared" si="13"/>
        <v>6024Waikato</v>
      </c>
      <c r="W415" s="89">
        <v>6024</v>
      </c>
      <c r="X415" s="90">
        <v>10</v>
      </c>
      <c r="Y415" s="89" t="s">
        <v>3</v>
      </c>
      <c r="Z415" s="89" t="s">
        <v>225</v>
      </c>
      <c r="AA415" s="89" t="s">
        <v>226</v>
      </c>
      <c r="AI415" s="16"/>
    </row>
    <row r="416" spans="9:35" x14ac:dyDescent="0.25">
      <c r="V416" s="6" t="str">
        <f t="shared" si="13"/>
        <v>6024Western Bay of Plenty</v>
      </c>
      <c r="W416" s="89">
        <v>6024</v>
      </c>
      <c r="X416" s="90">
        <v>11</v>
      </c>
      <c r="Y416" s="89" t="s">
        <v>404</v>
      </c>
      <c r="Z416" s="89" t="s">
        <v>238</v>
      </c>
      <c r="AA416" s="89" t="s">
        <v>231</v>
      </c>
      <c r="AI416" s="16"/>
    </row>
    <row r="417" spans="9:35" x14ac:dyDescent="0.25">
      <c r="V417" s="6" t="str">
        <f t="shared" si="13"/>
        <v>6024Waiariki</v>
      </c>
      <c r="W417" s="89">
        <v>6024</v>
      </c>
      <c r="X417" s="90">
        <v>12</v>
      </c>
      <c r="Y417" s="89" t="s">
        <v>405</v>
      </c>
      <c r="Z417" s="89" t="s">
        <v>232</v>
      </c>
      <c r="AA417" s="89" t="s">
        <v>231</v>
      </c>
      <c r="AI417" s="16"/>
    </row>
    <row r="418" spans="9:35" x14ac:dyDescent="0.25">
      <c r="V418" s="6" t="str">
        <f t="shared" si="13"/>
        <v>6024Gisborne</v>
      </c>
      <c r="W418" s="89">
        <v>6024</v>
      </c>
      <c r="X418" s="90">
        <v>13</v>
      </c>
      <c r="Y418" s="89" t="s">
        <v>102</v>
      </c>
      <c r="Z418" s="89" t="s">
        <v>234</v>
      </c>
      <c r="AA418" s="89" t="s">
        <v>235</v>
      </c>
      <c r="AI418" s="16"/>
    </row>
    <row r="419" spans="9:35" x14ac:dyDescent="0.25">
      <c r="V419" s="6" t="str">
        <f t="shared" si="13"/>
        <v>6024Hawke's Bay</v>
      </c>
      <c r="W419" s="89">
        <v>6024</v>
      </c>
      <c r="X419" s="90">
        <v>14</v>
      </c>
      <c r="Y419" s="89" t="s">
        <v>5</v>
      </c>
      <c r="Z419" s="89" t="s">
        <v>305</v>
      </c>
      <c r="AA419" s="89" t="s">
        <v>224</v>
      </c>
      <c r="AI419" s="16"/>
    </row>
    <row r="420" spans="9:35" x14ac:dyDescent="0.25">
      <c r="V420" s="6" t="str">
        <f t="shared" si="13"/>
        <v>6024Taranaki</v>
      </c>
      <c r="W420" s="89">
        <v>6024</v>
      </c>
      <c r="X420" s="90">
        <v>15</v>
      </c>
      <c r="Y420" s="89" t="s">
        <v>4</v>
      </c>
      <c r="Z420" s="89" t="s">
        <v>297</v>
      </c>
      <c r="AA420" s="89" t="s">
        <v>298</v>
      </c>
      <c r="AI420" s="16"/>
    </row>
    <row r="421" spans="9:35" x14ac:dyDescent="0.25">
      <c r="V421" s="6" t="str">
        <f t="shared" si="13"/>
        <v>6024Manawatu-Wanganui &amp; Wairarapa</v>
      </c>
      <c r="W421" s="89">
        <v>6024</v>
      </c>
      <c r="X421" s="90">
        <v>16</v>
      </c>
      <c r="Y421" s="89" t="s">
        <v>406</v>
      </c>
      <c r="Z421" s="89" t="s">
        <v>323</v>
      </c>
      <c r="AA421" s="89" t="s">
        <v>324</v>
      </c>
      <c r="AI421" s="16"/>
    </row>
    <row r="422" spans="9:35" x14ac:dyDescent="0.25">
      <c r="V422" s="6" t="str">
        <f t="shared" si="13"/>
        <v>6024Wellington</v>
      </c>
      <c r="W422" s="89">
        <v>6024</v>
      </c>
      <c r="X422" s="90">
        <v>17</v>
      </c>
      <c r="Y422" s="89" t="s">
        <v>0</v>
      </c>
      <c r="Z422" s="89" t="s">
        <v>247</v>
      </c>
      <c r="AA422" s="89" t="s">
        <v>222</v>
      </c>
      <c r="AI422" s="16"/>
    </row>
    <row r="423" spans="9:35" x14ac:dyDescent="0.25">
      <c r="V423" s="6" t="str">
        <f t="shared" si="13"/>
        <v>6024Nelson</v>
      </c>
      <c r="W423" s="89">
        <v>6024</v>
      </c>
      <c r="X423" s="90">
        <v>18</v>
      </c>
      <c r="Y423" s="89" t="s">
        <v>248</v>
      </c>
      <c r="Z423" s="89" t="s">
        <v>364</v>
      </c>
      <c r="AA423" s="89" t="s">
        <v>249</v>
      </c>
      <c r="AI423" s="16"/>
    </row>
    <row r="424" spans="9:35" x14ac:dyDescent="0.25">
      <c r="V424" s="6" t="str">
        <f t="shared" si="13"/>
        <v>6024Reefton</v>
      </c>
      <c r="W424" s="89">
        <v>6024</v>
      </c>
      <c r="X424" s="90">
        <v>19</v>
      </c>
      <c r="Y424" s="89" t="s">
        <v>407</v>
      </c>
      <c r="Z424" s="89" t="s">
        <v>408</v>
      </c>
      <c r="AA424" s="89" t="s">
        <v>212</v>
      </c>
      <c r="AI424" s="16"/>
    </row>
    <row r="425" spans="9:35" x14ac:dyDescent="0.25">
      <c r="V425" s="6" t="str">
        <f t="shared" si="13"/>
        <v>6024Central South Island</v>
      </c>
      <c r="W425" s="89">
        <v>6024</v>
      </c>
      <c r="X425" s="90">
        <v>20</v>
      </c>
      <c r="Y425" s="89" t="s">
        <v>409</v>
      </c>
      <c r="Z425" s="89" t="s">
        <v>828</v>
      </c>
      <c r="AA425" s="89" t="s">
        <v>214</v>
      </c>
      <c r="AI425" s="16"/>
    </row>
    <row r="426" spans="9:35" x14ac:dyDescent="0.25">
      <c r="I426" s="23"/>
      <c r="K426" s="23"/>
      <c r="L426" s="23"/>
      <c r="V426" s="6" t="str">
        <f t="shared" si="13"/>
        <v>6024Canterbury</v>
      </c>
      <c r="W426" s="89">
        <v>6024</v>
      </c>
      <c r="X426" s="90">
        <v>21</v>
      </c>
      <c r="Y426" s="89" t="s">
        <v>7</v>
      </c>
      <c r="Z426" s="89" t="s">
        <v>215</v>
      </c>
      <c r="AA426" s="89" t="s">
        <v>214</v>
      </c>
      <c r="AI426" s="16"/>
    </row>
    <row r="427" spans="9:35" x14ac:dyDescent="0.25">
      <c r="V427" s="6" t="str">
        <f t="shared" si="13"/>
        <v>6024Otago</v>
      </c>
      <c r="W427" s="89">
        <v>6024</v>
      </c>
      <c r="X427" s="90">
        <v>22</v>
      </c>
      <c r="Y427" s="89" t="s">
        <v>8</v>
      </c>
      <c r="Z427" s="89" t="s">
        <v>371</v>
      </c>
      <c r="AA427" s="89" t="s">
        <v>217</v>
      </c>
      <c r="AI427" s="16"/>
    </row>
    <row r="428" spans="9:35" x14ac:dyDescent="0.25">
      <c r="V428" s="6" t="str">
        <f t="shared" si="13"/>
        <v>6024Southern</v>
      </c>
      <c r="W428" s="89">
        <v>6024</v>
      </c>
      <c r="X428" s="90">
        <v>23</v>
      </c>
      <c r="Y428" s="89" t="s">
        <v>410</v>
      </c>
      <c r="Z428" s="89" t="s">
        <v>376</v>
      </c>
      <c r="AA428" s="89" t="s">
        <v>377</v>
      </c>
      <c r="AI428" s="16"/>
    </row>
    <row r="429" spans="9:35" x14ac:dyDescent="0.25">
      <c r="I429" s="23"/>
      <c r="K429" s="23"/>
      <c r="L429" s="23"/>
      <c r="V429" s="6" t="str">
        <f t="shared" si="13"/>
        <v>6024Scaffolding School Auckland</v>
      </c>
      <c r="W429" s="89">
        <v>6024</v>
      </c>
      <c r="X429" s="90">
        <v>24</v>
      </c>
      <c r="Y429" s="89" t="s">
        <v>411</v>
      </c>
      <c r="Z429" s="89" t="s">
        <v>227</v>
      </c>
      <c r="AA429" s="89" t="s">
        <v>228</v>
      </c>
      <c r="AI429" s="16"/>
    </row>
    <row r="430" spans="9:35" x14ac:dyDescent="0.25">
      <c r="V430" s="6" t="str">
        <f t="shared" si="13"/>
        <v>6024Scaffolding School Christchurch</v>
      </c>
      <c r="W430" s="89">
        <v>6024</v>
      </c>
      <c r="X430" s="90">
        <v>25</v>
      </c>
      <c r="Y430" s="89" t="s">
        <v>412</v>
      </c>
      <c r="Z430" s="89" t="s">
        <v>215</v>
      </c>
      <c r="AA430" s="89" t="s">
        <v>214</v>
      </c>
      <c r="AI430" s="16"/>
    </row>
    <row r="431" spans="9:35" x14ac:dyDescent="0.25">
      <c r="V431" s="6" t="str">
        <f t="shared" si="13"/>
        <v>6024Scaffolding School Wellington</v>
      </c>
      <c r="W431" s="89">
        <v>6024</v>
      </c>
      <c r="X431" s="90">
        <v>26</v>
      </c>
      <c r="Y431" s="89" t="s">
        <v>413</v>
      </c>
      <c r="Z431" s="89" t="s">
        <v>314</v>
      </c>
      <c r="AA431" s="89" t="s">
        <v>222</v>
      </c>
      <c r="AI431" s="16"/>
    </row>
    <row r="432" spans="9:35" x14ac:dyDescent="0.25">
      <c r="V432" s="6" t="str">
        <f t="shared" si="13"/>
        <v>6024Digger School Auckland</v>
      </c>
      <c r="W432" s="89">
        <v>6024</v>
      </c>
      <c r="X432" s="90">
        <v>27</v>
      </c>
      <c r="Y432" s="89" t="s">
        <v>414</v>
      </c>
      <c r="Z432" s="89" t="s">
        <v>277</v>
      </c>
      <c r="AA432" s="89" t="s">
        <v>226</v>
      </c>
      <c r="AI432" s="16"/>
    </row>
    <row r="433" spans="9:35" x14ac:dyDescent="0.25">
      <c r="V433" s="6" t="str">
        <f t="shared" si="13"/>
        <v>6024Digger School Christchurch</v>
      </c>
      <c r="W433" s="89">
        <v>6024</v>
      </c>
      <c r="X433" s="90">
        <v>28</v>
      </c>
      <c r="Y433" s="89" t="s">
        <v>416</v>
      </c>
      <c r="Z433" s="89" t="s">
        <v>215</v>
      </c>
      <c r="AA433" s="89" t="s">
        <v>214</v>
      </c>
      <c r="AI433" s="16"/>
    </row>
    <row r="434" spans="9:35" x14ac:dyDescent="0.25">
      <c r="V434" s="6" t="str">
        <f t="shared" si="13"/>
        <v>6024Digger School Invercargill</v>
      </c>
      <c r="W434" s="89">
        <v>6024</v>
      </c>
      <c r="X434" s="90">
        <v>29</v>
      </c>
      <c r="Y434" s="89" t="s">
        <v>417</v>
      </c>
      <c r="Z434" s="89" t="s">
        <v>376</v>
      </c>
      <c r="AA434" s="89" t="s">
        <v>377</v>
      </c>
      <c r="AI434" s="16"/>
    </row>
    <row r="435" spans="9:35" x14ac:dyDescent="0.25">
      <c r="V435" s="6" t="str">
        <f t="shared" si="13"/>
        <v>6024Digger School Waikato</v>
      </c>
      <c r="W435" s="89">
        <v>6024</v>
      </c>
      <c r="X435" s="90">
        <v>30</v>
      </c>
      <c r="Y435" s="89" t="s">
        <v>418</v>
      </c>
      <c r="Z435" s="89" t="s">
        <v>393</v>
      </c>
      <c r="AA435" s="89" t="s">
        <v>226</v>
      </c>
      <c r="AI435" s="16"/>
    </row>
    <row r="436" spans="9:35" x14ac:dyDescent="0.25">
      <c r="V436" s="6" t="str">
        <f t="shared" si="13"/>
        <v>6024Hokitika</v>
      </c>
      <c r="W436" s="6">
        <v>6024</v>
      </c>
      <c r="X436" s="6">
        <v>31</v>
      </c>
      <c r="Y436" s="6" t="s">
        <v>419</v>
      </c>
      <c r="Z436" s="6" t="s">
        <v>420</v>
      </c>
      <c r="AA436" s="6" t="s">
        <v>212</v>
      </c>
      <c r="AI436" s="16"/>
    </row>
    <row r="437" spans="9:35" x14ac:dyDescent="0.25">
      <c r="V437" s="6" t="str">
        <f t="shared" si="13"/>
        <v>6024Westport</v>
      </c>
      <c r="W437" s="89">
        <v>6024</v>
      </c>
      <c r="X437" s="90">
        <v>32</v>
      </c>
      <c r="Y437" s="89" t="s">
        <v>421</v>
      </c>
      <c r="Z437" s="89" t="s">
        <v>408</v>
      </c>
      <c r="AA437" s="89" t="s">
        <v>212</v>
      </c>
      <c r="AI437" s="16"/>
    </row>
    <row r="438" spans="9:35" x14ac:dyDescent="0.25">
      <c r="V438" s="6" t="str">
        <f t="shared" si="13"/>
        <v>6024West Coast</v>
      </c>
      <c r="W438" s="89">
        <v>6024</v>
      </c>
      <c r="X438" s="90">
        <v>33</v>
      </c>
      <c r="Y438" s="89" t="s">
        <v>6</v>
      </c>
      <c r="Z438" s="89" t="s">
        <v>408</v>
      </c>
      <c r="AA438" s="89" t="s">
        <v>212</v>
      </c>
      <c r="AI438" s="16"/>
    </row>
    <row r="439" spans="9:35" x14ac:dyDescent="0.25">
      <c r="V439" s="6" t="str">
        <f t="shared" si="13"/>
        <v>6024EMANZ/Manawatu Digger School</v>
      </c>
      <c r="W439" s="89">
        <v>6024</v>
      </c>
      <c r="X439" s="90">
        <v>34</v>
      </c>
      <c r="Y439" s="89" t="s">
        <v>422</v>
      </c>
      <c r="Z439" s="89" t="s">
        <v>323</v>
      </c>
      <c r="AA439" s="89" t="s">
        <v>324</v>
      </c>
      <c r="AI439" s="16"/>
    </row>
    <row r="440" spans="9:35" x14ac:dyDescent="0.25">
      <c r="V440" s="6" t="str">
        <f t="shared" si="13"/>
        <v>6024Papaua New Guinea</v>
      </c>
      <c r="W440" s="89">
        <v>6024</v>
      </c>
      <c r="X440" s="90">
        <v>35</v>
      </c>
      <c r="Y440" s="89" t="s">
        <v>1403</v>
      </c>
      <c r="Z440" s="89" t="s">
        <v>1350</v>
      </c>
      <c r="AA440" s="89" t="s">
        <v>1350</v>
      </c>
      <c r="AI440" s="16"/>
    </row>
    <row r="441" spans="9:35" x14ac:dyDescent="0.25">
      <c r="V441" s="6" t="str">
        <f t="shared" si="13"/>
        <v>6024Papua New Guinea</v>
      </c>
      <c r="W441" s="89">
        <v>6024</v>
      </c>
      <c r="X441" s="90">
        <v>35</v>
      </c>
      <c r="Y441" s="89" t="s">
        <v>1404</v>
      </c>
      <c r="Z441" s="89" t="s">
        <v>1350</v>
      </c>
      <c r="AA441" s="89" t="s">
        <v>1350</v>
      </c>
      <c r="AI441" s="16"/>
    </row>
    <row r="442" spans="9:35" x14ac:dyDescent="0.25">
      <c r="V442" s="6" t="str">
        <f t="shared" si="13"/>
        <v>6024Westport Trades Workshop</v>
      </c>
      <c r="W442" s="89">
        <v>6024</v>
      </c>
      <c r="X442" s="90">
        <v>36</v>
      </c>
      <c r="Y442" s="89" t="s">
        <v>963</v>
      </c>
      <c r="Z442" s="89" t="s">
        <v>408</v>
      </c>
      <c r="AA442" s="89" t="s">
        <v>212</v>
      </c>
      <c r="AI442" s="16"/>
    </row>
    <row r="443" spans="9:35" x14ac:dyDescent="0.25">
      <c r="V443" s="6" t="str">
        <f t="shared" si="13"/>
        <v>6024Christchurch Campus</v>
      </c>
      <c r="W443" s="89">
        <v>6024</v>
      </c>
      <c r="X443" s="90">
        <v>37</v>
      </c>
      <c r="Y443" s="89" t="s">
        <v>91</v>
      </c>
      <c r="Z443" s="89" t="s">
        <v>215</v>
      </c>
      <c r="AA443" s="89" t="s">
        <v>214</v>
      </c>
      <c r="AI443" s="16"/>
    </row>
    <row r="444" spans="9:35" x14ac:dyDescent="0.25">
      <c r="V444" s="6" t="str">
        <f t="shared" si="13"/>
        <v>6024West Coast Digger School</v>
      </c>
      <c r="W444" s="89">
        <v>6024</v>
      </c>
      <c r="X444" s="90">
        <v>38</v>
      </c>
      <c r="Y444" s="89" t="s">
        <v>964</v>
      </c>
      <c r="Z444" s="89" t="s">
        <v>211</v>
      </c>
      <c r="AA444" s="89" t="s">
        <v>212</v>
      </c>
      <c r="AI444" s="16"/>
    </row>
    <row r="445" spans="9:35" x14ac:dyDescent="0.25">
      <c r="V445" s="6" t="str">
        <f t="shared" si="13"/>
        <v>6024Auckland Trades Campus</v>
      </c>
      <c r="W445" s="89">
        <v>6024</v>
      </c>
      <c r="X445" s="90">
        <v>39</v>
      </c>
      <c r="Y445" s="89" t="s">
        <v>965</v>
      </c>
      <c r="Z445" s="89" t="s">
        <v>259</v>
      </c>
      <c r="AA445" s="89" t="s">
        <v>228</v>
      </c>
      <c r="AI445" s="16"/>
    </row>
    <row r="446" spans="9:35" x14ac:dyDescent="0.25">
      <c r="V446" s="6" t="str">
        <f t="shared" si="13"/>
        <v>6024New Site</v>
      </c>
      <c r="W446" s="89">
        <v>6024</v>
      </c>
      <c r="X446" s="90">
        <v>95</v>
      </c>
      <c r="Y446" s="89" t="s">
        <v>764</v>
      </c>
      <c r="Z446" s="89"/>
      <c r="AA446" s="89"/>
      <c r="AI446" s="16"/>
    </row>
    <row r="447" spans="9:35" x14ac:dyDescent="0.25">
      <c r="I447" s="23"/>
      <c r="K447" s="23"/>
      <c r="L447" s="23"/>
      <c r="V447" s="6" t="str">
        <f t="shared" si="13"/>
        <v>6024Extramural</v>
      </c>
      <c r="W447" s="89">
        <v>6024</v>
      </c>
      <c r="X447" s="90">
        <v>98</v>
      </c>
      <c r="Y447" s="89" t="s">
        <v>822</v>
      </c>
      <c r="Z447" s="89" t="s">
        <v>822</v>
      </c>
      <c r="AA447" s="89" t="s">
        <v>822</v>
      </c>
      <c r="AI447" s="16"/>
    </row>
    <row r="448" spans="9:35" x14ac:dyDescent="0.25">
      <c r="V448" s="6" t="str">
        <f t="shared" si="13"/>
        <v>6024Community Education</v>
      </c>
      <c r="W448" s="89">
        <v>6024</v>
      </c>
      <c r="X448" s="90">
        <v>99</v>
      </c>
      <c r="Y448" s="89" t="s">
        <v>875</v>
      </c>
      <c r="Z448" s="89" t="s">
        <v>875</v>
      </c>
      <c r="AA448" s="89" t="s">
        <v>875</v>
      </c>
      <c r="AI448" s="16"/>
    </row>
    <row r="449" spans="9:35" x14ac:dyDescent="0.25">
      <c r="V449" s="6" t="str">
        <f t="shared" si="13"/>
        <v>6025Bongard Campus</v>
      </c>
      <c r="W449" s="89">
        <v>6025</v>
      </c>
      <c r="X449" s="90">
        <v>2</v>
      </c>
      <c r="Y449" s="89" t="s">
        <v>1405</v>
      </c>
      <c r="Z449" s="89" t="s">
        <v>230</v>
      </c>
      <c r="AA449" s="89" t="s">
        <v>231</v>
      </c>
      <c r="AI449" s="16"/>
    </row>
    <row r="450" spans="9:35" x14ac:dyDescent="0.25">
      <c r="V450" s="6" t="str">
        <f t="shared" si="13"/>
        <v>6025Mokoia Campus</v>
      </c>
      <c r="W450" s="89">
        <v>6025</v>
      </c>
      <c r="X450" s="90">
        <v>3</v>
      </c>
      <c r="Y450" s="89" t="s">
        <v>1406</v>
      </c>
      <c r="Z450" s="89" t="s">
        <v>232</v>
      </c>
      <c r="AA450" s="89" t="s">
        <v>231</v>
      </c>
      <c r="AI450" s="16"/>
    </row>
    <row r="451" spans="9:35" x14ac:dyDescent="0.25">
      <c r="V451" s="6" t="str">
        <f t="shared" ref="V451:V483" si="14">W451&amp;Y451</f>
        <v>6025Mokoia Campus</v>
      </c>
      <c r="W451" s="89">
        <v>6025</v>
      </c>
      <c r="X451" s="90">
        <v>3</v>
      </c>
      <c r="Y451" s="89" t="s">
        <v>1406</v>
      </c>
      <c r="Z451" s="89" t="s">
        <v>240</v>
      </c>
      <c r="AA451" s="89" t="s">
        <v>240</v>
      </c>
      <c r="AI451" s="16"/>
    </row>
    <row r="452" spans="9:35" x14ac:dyDescent="0.25">
      <c r="V452" s="6" t="str">
        <f t="shared" si="14"/>
        <v>6025Tokoroa Campus</v>
      </c>
      <c r="W452" s="89">
        <v>6025</v>
      </c>
      <c r="X452" s="90">
        <v>4</v>
      </c>
      <c r="Y452" s="89" t="s">
        <v>138</v>
      </c>
      <c r="Z452" s="89" t="s">
        <v>513</v>
      </c>
      <c r="AA452" s="89" t="s">
        <v>226</v>
      </c>
      <c r="AI452" s="16"/>
    </row>
    <row r="453" spans="9:35" x14ac:dyDescent="0.25">
      <c r="V453" s="6" t="str">
        <f t="shared" si="14"/>
        <v>6025Taupo Campus</v>
      </c>
      <c r="W453" s="89">
        <v>6025</v>
      </c>
      <c r="X453" s="90">
        <v>5</v>
      </c>
      <c r="Y453" s="89" t="s">
        <v>388</v>
      </c>
      <c r="Z453" s="89" t="s">
        <v>316</v>
      </c>
      <c r="AA453" s="89" t="s">
        <v>226</v>
      </c>
      <c r="AI453" s="16"/>
    </row>
    <row r="454" spans="9:35" x14ac:dyDescent="0.25">
      <c r="I454" s="23"/>
      <c r="K454" s="23"/>
      <c r="L454" s="23"/>
      <c r="V454" s="6" t="str">
        <f t="shared" si="14"/>
        <v>6025Windermere Campus</v>
      </c>
      <c r="W454" s="89">
        <v>6025</v>
      </c>
      <c r="X454" s="90">
        <v>6</v>
      </c>
      <c r="Y454" s="89" t="s">
        <v>18</v>
      </c>
      <c r="Z454" s="89" t="s">
        <v>230</v>
      </c>
      <c r="AA454" s="89" t="s">
        <v>231</v>
      </c>
      <c r="AI454" s="16"/>
    </row>
    <row r="455" spans="9:35" x14ac:dyDescent="0.25">
      <c r="V455" s="6" t="str">
        <f t="shared" si="14"/>
        <v>6025Whakatane Campus</v>
      </c>
      <c r="W455" s="89">
        <v>6025</v>
      </c>
      <c r="X455" s="90">
        <v>7</v>
      </c>
      <c r="Y455" s="89" t="s">
        <v>389</v>
      </c>
      <c r="Z455" s="89" t="s">
        <v>233</v>
      </c>
      <c r="AA455" s="89" t="s">
        <v>231</v>
      </c>
      <c r="AI455" s="16"/>
    </row>
    <row r="456" spans="9:35" x14ac:dyDescent="0.25">
      <c r="V456" s="6" t="str">
        <f t="shared" si="14"/>
        <v>6025Waipa Campus</v>
      </c>
      <c r="W456" s="89">
        <v>6025</v>
      </c>
      <c r="X456" s="90">
        <v>8</v>
      </c>
      <c r="Y456" s="89" t="s">
        <v>387</v>
      </c>
      <c r="Z456" s="89" t="s">
        <v>232</v>
      </c>
      <c r="AA456" s="89" t="s">
        <v>231</v>
      </c>
      <c r="AI456" s="16"/>
    </row>
    <row r="457" spans="9:35" x14ac:dyDescent="0.25">
      <c r="V457" s="6" t="str">
        <f t="shared" si="14"/>
        <v>6025Te Whare Aronui o Tuwharetoa</v>
      </c>
      <c r="W457" s="89">
        <v>6025</v>
      </c>
      <c r="X457" s="90">
        <v>9</v>
      </c>
      <c r="Y457" s="89" t="s">
        <v>934</v>
      </c>
      <c r="Z457" s="89" t="s">
        <v>316</v>
      </c>
      <c r="AA457" s="89" t="s">
        <v>226</v>
      </c>
      <c r="AI457" s="16"/>
    </row>
    <row r="458" spans="9:35" x14ac:dyDescent="0.25">
      <c r="V458" s="6" t="str">
        <f t="shared" si="14"/>
        <v>6025Te Whare Wananga o Awanuiarangi</v>
      </c>
      <c r="W458" s="89">
        <v>6025</v>
      </c>
      <c r="X458" s="90">
        <v>10</v>
      </c>
      <c r="Y458" s="89" t="s">
        <v>390</v>
      </c>
      <c r="Z458" s="89" t="s">
        <v>233</v>
      </c>
      <c r="AA458" s="89" t="s">
        <v>231</v>
      </c>
      <c r="AI458" s="16"/>
    </row>
    <row r="459" spans="9:35" x14ac:dyDescent="0.25">
      <c r="V459" s="6" t="str">
        <f t="shared" si="14"/>
        <v>6025Nelson/Marlborough Institute of Technology, Blenheim</v>
      </c>
      <c r="W459" s="89">
        <v>6025</v>
      </c>
      <c r="X459" s="90">
        <v>11</v>
      </c>
      <c r="Y459" s="89" t="s">
        <v>1407</v>
      </c>
      <c r="Z459" s="89" t="s">
        <v>317</v>
      </c>
      <c r="AA459" s="89" t="s">
        <v>318</v>
      </c>
      <c r="AI459" s="16"/>
    </row>
    <row r="460" spans="9:35" x14ac:dyDescent="0.25">
      <c r="V460" s="6" t="str">
        <f t="shared" si="14"/>
        <v>6025Edgecumbe Campus</v>
      </c>
      <c r="W460" s="89">
        <v>6025</v>
      </c>
      <c r="X460" s="90">
        <v>12</v>
      </c>
      <c r="Y460" s="89" t="s">
        <v>19</v>
      </c>
      <c r="Z460" s="89" t="s">
        <v>233</v>
      </c>
      <c r="AA460" s="89" t="s">
        <v>231</v>
      </c>
      <c r="AI460" s="16"/>
    </row>
    <row r="461" spans="9:35" x14ac:dyDescent="0.25">
      <c r="V461" s="6" t="str">
        <f t="shared" si="14"/>
        <v>6025Goldfields Mall</v>
      </c>
      <c r="W461" s="89">
        <v>6025</v>
      </c>
      <c r="X461" s="90">
        <v>13</v>
      </c>
      <c r="Y461" s="89" t="s">
        <v>1408</v>
      </c>
      <c r="Z461" s="89" t="s">
        <v>279</v>
      </c>
      <c r="AA461" s="89" t="s">
        <v>226</v>
      </c>
      <c r="AI461" s="16"/>
    </row>
    <row r="462" spans="9:35" x14ac:dyDescent="0.25">
      <c r="V462" s="6" t="str">
        <f t="shared" si="14"/>
        <v>6025Hei Marae</v>
      </c>
      <c r="W462" s="89">
        <v>6025</v>
      </c>
      <c r="X462" s="90">
        <v>14</v>
      </c>
      <c r="Y462" s="89" t="s">
        <v>835</v>
      </c>
      <c r="Z462" s="89" t="s">
        <v>238</v>
      </c>
      <c r="AA462" s="89" t="s">
        <v>231</v>
      </c>
      <c r="AI462" s="16"/>
    </row>
    <row r="463" spans="9:35" x14ac:dyDescent="0.25">
      <c r="V463" s="6" t="str">
        <f t="shared" si="14"/>
        <v>6025Horaparaikete Papakainga</v>
      </c>
      <c r="W463" s="89">
        <v>6025</v>
      </c>
      <c r="X463" s="90">
        <v>15</v>
      </c>
      <c r="Y463" s="89" t="s">
        <v>927</v>
      </c>
      <c r="Z463" s="89" t="s">
        <v>230</v>
      </c>
      <c r="AA463" s="89" t="s">
        <v>231</v>
      </c>
      <c r="AI463" s="16"/>
    </row>
    <row r="464" spans="9:35" x14ac:dyDescent="0.25">
      <c r="V464" s="6" t="str">
        <f t="shared" si="14"/>
        <v>6025Hungahungatoroa Marae</v>
      </c>
      <c r="W464" s="89">
        <v>6025</v>
      </c>
      <c r="X464" s="90">
        <v>16</v>
      </c>
      <c r="Y464" s="89" t="s">
        <v>24</v>
      </c>
      <c r="Z464" s="89" t="s">
        <v>230</v>
      </c>
      <c r="AA464" s="89" t="s">
        <v>231</v>
      </c>
      <c r="AI464" s="16"/>
    </row>
    <row r="465" spans="22:35" x14ac:dyDescent="0.25">
      <c r="V465" s="6" t="str">
        <f t="shared" si="14"/>
        <v>6025Huria Marae</v>
      </c>
      <c r="W465" s="89">
        <v>6025</v>
      </c>
      <c r="X465" s="90">
        <v>17</v>
      </c>
      <c r="Y465" s="89" t="s">
        <v>21</v>
      </c>
      <c r="Z465" s="89" t="s">
        <v>230</v>
      </c>
      <c r="AA465" s="89" t="s">
        <v>231</v>
      </c>
      <c r="AI465" s="16"/>
    </row>
    <row r="466" spans="22:35" x14ac:dyDescent="0.25">
      <c r="V466" s="6" t="str">
        <f t="shared" si="14"/>
        <v>6025Rydal House</v>
      </c>
      <c r="W466" s="89">
        <v>6025</v>
      </c>
      <c r="X466" s="90">
        <v>18</v>
      </c>
      <c r="Y466" s="89" t="s">
        <v>1409</v>
      </c>
      <c r="Z466" s="89" t="s">
        <v>230</v>
      </c>
      <c r="AA466" s="89" t="s">
        <v>231</v>
      </c>
      <c r="AI466" s="16"/>
    </row>
    <row r="467" spans="22:35" x14ac:dyDescent="0.25">
      <c r="V467" s="6" t="str">
        <f t="shared" si="14"/>
        <v>6025Judea Community Sports Club</v>
      </c>
      <c r="W467" s="89">
        <v>6025</v>
      </c>
      <c r="X467" s="90">
        <v>19</v>
      </c>
      <c r="Y467" s="89" t="s">
        <v>1410</v>
      </c>
      <c r="Z467" s="89" t="s">
        <v>230</v>
      </c>
      <c r="AA467" s="89" t="s">
        <v>231</v>
      </c>
      <c r="AI467" s="16"/>
    </row>
    <row r="468" spans="22:35" x14ac:dyDescent="0.25">
      <c r="V468" s="6" t="str">
        <f t="shared" si="14"/>
        <v>6025Tuwharetoa Ki Kawerau</v>
      </c>
      <c r="W468" s="89">
        <v>6025</v>
      </c>
      <c r="X468" s="90">
        <v>20</v>
      </c>
      <c r="Y468" s="89" t="s">
        <v>1411</v>
      </c>
      <c r="Z468" s="89" t="s">
        <v>391</v>
      </c>
      <c r="AA468" s="89" t="s">
        <v>231</v>
      </c>
      <c r="AI468" s="16"/>
    </row>
    <row r="469" spans="22:35" x14ac:dyDescent="0.25">
      <c r="V469" s="6" t="str">
        <f t="shared" si="14"/>
        <v>6025Kawerau Central</v>
      </c>
      <c r="W469" s="89">
        <v>6025</v>
      </c>
      <c r="X469" s="90">
        <v>21</v>
      </c>
      <c r="Y469" s="89" t="s">
        <v>1412</v>
      </c>
      <c r="Z469" s="89" t="s">
        <v>391</v>
      </c>
      <c r="AA469" s="89" t="s">
        <v>231</v>
      </c>
      <c r="AI469" s="16"/>
    </row>
    <row r="470" spans="22:35" x14ac:dyDescent="0.25">
      <c r="V470" s="6" t="str">
        <f t="shared" si="14"/>
        <v>6025Road Transport Centre</v>
      </c>
      <c r="W470" s="89">
        <v>6025</v>
      </c>
      <c r="X470" s="90">
        <v>22</v>
      </c>
      <c r="Y470" s="89" t="s">
        <v>33</v>
      </c>
      <c r="Z470" s="89" t="s">
        <v>230</v>
      </c>
      <c r="AA470" s="89" t="s">
        <v>231</v>
      </c>
      <c r="AI470" s="16"/>
    </row>
    <row r="471" spans="22:35" x14ac:dyDescent="0.25">
      <c r="V471" s="6" t="str">
        <f t="shared" si="14"/>
        <v>6025Matamata College</v>
      </c>
      <c r="W471" s="89">
        <v>6025</v>
      </c>
      <c r="X471" s="90">
        <v>24</v>
      </c>
      <c r="Y471" s="89" t="s">
        <v>241</v>
      </c>
      <c r="Z471" s="89" t="s">
        <v>394</v>
      </c>
      <c r="AA471" s="89" t="s">
        <v>226</v>
      </c>
      <c r="AI471" s="16"/>
    </row>
    <row r="472" spans="22:35" x14ac:dyDescent="0.25">
      <c r="V472" s="6" t="str">
        <f t="shared" si="14"/>
        <v>6025Maungatapu Marae</v>
      </c>
      <c r="W472" s="89">
        <v>6025</v>
      </c>
      <c r="X472" s="90">
        <v>25</v>
      </c>
      <c r="Y472" s="89" t="s">
        <v>30</v>
      </c>
      <c r="Z472" s="89" t="s">
        <v>230</v>
      </c>
      <c r="AA472" s="89" t="s">
        <v>231</v>
      </c>
      <c r="AI472" s="16"/>
    </row>
    <row r="473" spans="22:35" x14ac:dyDescent="0.25">
      <c r="V473" s="6" t="str">
        <f t="shared" si="14"/>
        <v>6025Mount Maunganui College</v>
      </c>
      <c r="W473" s="89">
        <v>6025</v>
      </c>
      <c r="X473" s="90">
        <v>26</v>
      </c>
      <c r="Y473" s="89" t="s">
        <v>936</v>
      </c>
      <c r="Z473" s="89" t="s">
        <v>230</v>
      </c>
      <c r="AA473" s="89" t="s">
        <v>231</v>
      </c>
      <c r="AI473" s="16"/>
    </row>
    <row r="474" spans="22:35" x14ac:dyDescent="0.25">
      <c r="V474" s="6" t="str">
        <f t="shared" si="14"/>
        <v>6025Ngati Hangarau Marae</v>
      </c>
      <c r="W474" s="89">
        <v>6025</v>
      </c>
      <c r="X474" s="90">
        <v>27</v>
      </c>
      <c r="Y474" s="89" t="s">
        <v>1413</v>
      </c>
      <c r="Z474" s="89" t="s">
        <v>230</v>
      </c>
      <c r="AA474" s="89" t="s">
        <v>231</v>
      </c>
      <c r="AI474" s="16"/>
    </row>
    <row r="475" spans="22:35" x14ac:dyDescent="0.25">
      <c r="V475" s="6" t="str">
        <f t="shared" si="14"/>
        <v>6025Nelson Marlborough Institute of Technology Nelson</v>
      </c>
      <c r="W475" s="89">
        <v>6025</v>
      </c>
      <c r="X475" s="90">
        <v>28</v>
      </c>
      <c r="Y475" s="89" t="s">
        <v>1414</v>
      </c>
      <c r="Z475" s="89" t="s">
        <v>349</v>
      </c>
      <c r="AA475" s="89" t="s">
        <v>350</v>
      </c>
      <c r="AI475" s="16"/>
    </row>
    <row r="476" spans="22:35" x14ac:dyDescent="0.25">
      <c r="V476" s="6" t="str">
        <f t="shared" si="14"/>
        <v>6025Nga Matapuna Oranga PHO</v>
      </c>
      <c r="W476" s="89">
        <v>6025</v>
      </c>
      <c r="X476" s="90">
        <v>29</v>
      </c>
      <c r="Y476" s="89" t="s">
        <v>929</v>
      </c>
      <c r="Z476" s="89" t="s">
        <v>230</v>
      </c>
      <c r="AA476" s="89" t="s">
        <v>231</v>
      </c>
      <c r="AI476" s="16"/>
    </row>
    <row r="477" spans="22:35" x14ac:dyDescent="0.25">
      <c r="V477" s="6" t="str">
        <f t="shared" si="14"/>
        <v>6025Te Kuirau Marae</v>
      </c>
      <c r="W477" s="89">
        <v>6025</v>
      </c>
      <c r="X477" s="90">
        <v>30</v>
      </c>
      <c r="Y477" s="89" t="s">
        <v>935</v>
      </c>
      <c r="Z477" s="89" t="s">
        <v>232</v>
      </c>
      <c r="AA477" s="89" t="s">
        <v>231</v>
      </c>
      <c r="AI477" s="16"/>
    </row>
    <row r="478" spans="22:35" x14ac:dyDescent="0.25">
      <c r="V478" s="6" t="str">
        <f t="shared" si="14"/>
        <v>6025Opotiki College</v>
      </c>
      <c r="W478" s="89">
        <v>6025</v>
      </c>
      <c r="X478" s="90">
        <v>31</v>
      </c>
      <c r="Y478" s="89" t="s">
        <v>832</v>
      </c>
      <c r="Z478" s="89" t="s">
        <v>523</v>
      </c>
      <c r="AA478" s="89" t="s">
        <v>231</v>
      </c>
      <c r="AI478" s="16"/>
    </row>
    <row r="479" spans="22:35" x14ac:dyDescent="0.25">
      <c r="V479" s="6" t="str">
        <f t="shared" si="14"/>
        <v>6025Te Whakaatu Whanaugna Trust - Youth and Whanau Action Centre</v>
      </c>
      <c r="W479" s="89">
        <v>6025</v>
      </c>
      <c r="X479" s="90">
        <v>32</v>
      </c>
      <c r="Y479" s="89" t="s">
        <v>1415</v>
      </c>
      <c r="Z479" s="89" t="s">
        <v>523</v>
      </c>
      <c r="AA479" s="89" t="s">
        <v>231</v>
      </c>
      <c r="AI479" s="16"/>
    </row>
    <row r="480" spans="22:35" x14ac:dyDescent="0.25">
      <c r="V480" s="6" t="str">
        <f t="shared" si="14"/>
        <v>6025Opureora Marae</v>
      </c>
      <c r="W480" s="89">
        <v>6025</v>
      </c>
      <c r="X480" s="90">
        <v>33</v>
      </c>
      <c r="Y480" s="89" t="s">
        <v>26</v>
      </c>
      <c r="Z480" s="89" t="s">
        <v>238</v>
      </c>
      <c r="AA480" s="89" t="s">
        <v>231</v>
      </c>
      <c r="AI480" s="16"/>
    </row>
    <row r="481" spans="22:35" x14ac:dyDescent="0.25">
      <c r="V481" s="6" t="str">
        <f t="shared" si="14"/>
        <v>6025Otawhiwhi Marae</v>
      </c>
      <c r="W481" s="89">
        <v>6025</v>
      </c>
      <c r="X481" s="90">
        <v>34</v>
      </c>
      <c r="Y481" s="89" t="s">
        <v>22</v>
      </c>
      <c r="Z481" s="89" t="s">
        <v>238</v>
      </c>
      <c r="AA481" s="89" t="s">
        <v>231</v>
      </c>
      <c r="AI481" s="16"/>
    </row>
    <row r="482" spans="22:35" x14ac:dyDescent="0.25">
      <c r="V482" s="6" t="str">
        <f t="shared" si="14"/>
        <v>6025Otorohanga Kiwi House</v>
      </c>
      <c r="W482" s="6">
        <v>6025</v>
      </c>
      <c r="X482" s="6">
        <v>35</v>
      </c>
      <c r="Y482" s="6" t="s">
        <v>926</v>
      </c>
      <c r="Z482" s="6" t="s">
        <v>395</v>
      </c>
      <c r="AA482" s="6" t="s">
        <v>226</v>
      </c>
      <c r="AI482" s="16"/>
    </row>
    <row r="483" spans="22:35" x14ac:dyDescent="0.25">
      <c r="V483" s="6" t="str">
        <f t="shared" si="14"/>
        <v>6025Whakaatu Whanaunga Trust</v>
      </c>
      <c r="W483" s="89">
        <v>6025</v>
      </c>
      <c r="X483" s="90">
        <v>36</v>
      </c>
      <c r="Y483" s="89" t="s">
        <v>834</v>
      </c>
      <c r="Z483" s="89" t="s">
        <v>523</v>
      </c>
      <c r="AA483" s="89" t="s">
        <v>231</v>
      </c>
      <c r="AI483" s="16"/>
    </row>
    <row r="484" spans="22:35" x14ac:dyDescent="0.25">
      <c r="V484" s="6" t="str">
        <f t="shared" ref="V484:V516" si="15">W484&amp;Y484</f>
        <v>6025Paparoa Marae</v>
      </c>
      <c r="W484" s="89">
        <v>6025</v>
      </c>
      <c r="X484" s="90">
        <v>37</v>
      </c>
      <c r="Y484" s="89" t="s">
        <v>29</v>
      </c>
      <c r="Z484" s="89" t="s">
        <v>238</v>
      </c>
      <c r="AA484" s="89" t="s">
        <v>231</v>
      </c>
      <c r="AI484" s="16"/>
    </row>
    <row r="485" spans="22:35" x14ac:dyDescent="0.25">
      <c r="V485" s="6" t="str">
        <f t="shared" si="15"/>
        <v>6025Papamoa Library</v>
      </c>
      <c r="W485" s="6">
        <v>6025</v>
      </c>
      <c r="X485" s="6">
        <v>38</v>
      </c>
      <c r="Y485" s="6" t="s">
        <v>833</v>
      </c>
      <c r="Z485" s="6" t="s">
        <v>230</v>
      </c>
      <c r="AA485" s="6" t="s">
        <v>231</v>
      </c>
      <c r="AI485" s="16"/>
    </row>
    <row r="486" spans="22:35" x14ac:dyDescent="0.25">
      <c r="V486" s="6" t="str">
        <f t="shared" si="15"/>
        <v>6025Paradise Timbers Pty Ltd</v>
      </c>
      <c r="W486" s="89">
        <v>6025</v>
      </c>
      <c r="X486" s="90">
        <v>39</v>
      </c>
      <c r="Y486" s="89" t="s">
        <v>1416</v>
      </c>
      <c r="Z486" s="89" t="s">
        <v>1350</v>
      </c>
      <c r="AA486" s="89" t="s">
        <v>1350</v>
      </c>
      <c r="AI486" s="16"/>
    </row>
    <row r="487" spans="22:35" x14ac:dyDescent="0.25">
      <c r="V487" s="6" t="str">
        <f t="shared" si="15"/>
        <v>6025Central North Island Kindergarten Trust</v>
      </c>
      <c r="W487" s="89">
        <v>6025</v>
      </c>
      <c r="X487" s="90">
        <v>40</v>
      </c>
      <c r="Y487" s="89" t="s">
        <v>831</v>
      </c>
      <c r="Z487" s="89" t="s">
        <v>513</v>
      </c>
      <c r="AA487" s="89" t="s">
        <v>226</v>
      </c>
      <c r="AI487" s="16"/>
    </row>
    <row r="488" spans="22:35" x14ac:dyDescent="0.25">
      <c r="V488" s="6" t="str">
        <f t="shared" si="15"/>
        <v>6025Queens Academic Group</v>
      </c>
      <c r="W488" s="89">
        <v>6025</v>
      </c>
      <c r="X488" s="90">
        <v>41</v>
      </c>
      <c r="Y488" s="89" t="s">
        <v>923</v>
      </c>
      <c r="Z488" s="89" t="s">
        <v>227</v>
      </c>
      <c r="AA488" s="89" t="s">
        <v>228</v>
      </c>
      <c r="AI488" s="16"/>
    </row>
    <row r="489" spans="22:35" x14ac:dyDescent="0.25">
      <c r="V489" s="6" t="str">
        <f t="shared" si="15"/>
        <v>6025Rangiwaea Marae</v>
      </c>
      <c r="W489" s="89">
        <v>6025</v>
      </c>
      <c r="X489" s="90">
        <v>42</v>
      </c>
      <c r="Y489" s="89" t="s">
        <v>27</v>
      </c>
      <c r="Z489" s="89" t="s">
        <v>238</v>
      </c>
      <c r="AA489" s="89" t="s">
        <v>231</v>
      </c>
      <c r="AI489" s="16"/>
    </row>
    <row r="490" spans="22:35" x14ac:dyDescent="0.25">
      <c r="V490" s="6" t="str">
        <f t="shared" si="15"/>
        <v>6025Historic Village</v>
      </c>
      <c r="W490" s="89">
        <v>6025</v>
      </c>
      <c r="X490" s="90">
        <v>43</v>
      </c>
      <c r="Y490" s="89" t="s">
        <v>933</v>
      </c>
      <c r="Z490" s="89" t="s">
        <v>230</v>
      </c>
      <c r="AA490" s="89" t="s">
        <v>231</v>
      </c>
      <c r="AI490" s="16"/>
    </row>
    <row r="491" spans="22:35" x14ac:dyDescent="0.25">
      <c r="V491" s="6" t="str">
        <f t="shared" si="15"/>
        <v>6025Tahuwhakatiki (Romai) Marae</v>
      </c>
      <c r="W491" s="89">
        <v>6025</v>
      </c>
      <c r="X491" s="90">
        <v>44</v>
      </c>
      <c r="Y491" s="89" t="s">
        <v>931</v>
      </c>
      <c r="Z491" s="89" t="s">
        <v>230</v>
      </c>
      <c r="AA491" s="89" t="s">
        <v>231</v>
      </c>
      <c r="AI491" s="16"/>
    </row>
    <row r="492" spans="22:35" x14ac:dyDescent="0.25">
      <c r="V492" s="6" t="str">
        <f t="shared" si="15"/>
        <v>6025Tamapahore Marae</v>
      </c>
      <c r="W492" s="89">
        <v>6025</v>
      </c>
      <c r="X492" s="90">
        <v>45</v>
      </c>
      <c r="Y492" s="89" t="s">
        <v>25</v>
      </c>
      <c r="Z492" s="89" t="s">
        <v>230</v>
      </c>
      <c r="AA492" s="89" t="s">
        <v>231</v>
      </c>
      <c r="AI492" s="16"/>
    </row>
    <row r="493" spans="22:35" x14ac:dyDescent="0.25">
      <c r="V493" s="6" t="str">
        <f t="shared" si="15"/>
        <v>6025Taumarunui (Carpentry ex MoW bldg)</v>
      </c>
      <c r="W493" s="89">
        <v>6025</v>
      </c>
      <c r="X493" s="90">
        <v>46</v>
      </c>
      <c r="Y493" s="89" t="s">
        <v>1417</v>
      </c>
      <c r="Z493" s="89" t="s">
        <v>328</v>
      </c>
      <c r="AA493" s="89" t="s">
        <v>324</v>
      </c>
      <c r="AI493" s="16"/>
    </row>
    <row r="494" spans="22:35" x14ac:dyDescent="0.25">
      <c r="V494" s="6" t="str">
        <f t="shared" si="15"/>
        <v>6025Tawhitinui Marae</v>
      </c>
      <c r="W494" s="89">
        <v>6025</v>
      </c>
      <c r="X494" s="90">
        <v>47</v>
      </c>
      <c r="Y494" s="89" t="s">
        <v>23</v>
      </c>
      <c r="Z494" s="89" t="s">
        <v>238</v>
      </c>
      <c r="AA494" s="89" t="s">
        <v>231</v>
      </c>
      <c r="AI494" s="16"/>
    </row>
    <row r="495" spans="22:35" x14ac:dyDescent="0.25">
      <c r="V495" s="6" t="str">
        <f t="shared" si="15"/>
        <v>6025Te Piringatahi o Te Maunga Rongo Marae</v>
      </c>
      <c r="W495" s="89">
        <v>6025</v>
      </c>
      <c r="X495" s="90">
        <v>48</v>
      </c>
      <c r="Y495" s="89" t="s">
        <v>830</v>
      </c>
      <c r="Z495" s="89" t="s">
        <v>266</v>
      </c>
      <c r="AA495" s="89" t="s">
        <v>228</v>
      </c>
      <c r="AI495" s="16"/>
    </row>
    <row r="496" spans="22:35" x14ac:dyDescent="0.25">
      <c r="V496" s="6" t="str">
        <f t="shared" si="15"/>
        <v>6025Te Rangihouhiri Marae</v>
      </c>
      <c r="W496" s="89">
        <v>6025</v>
      </c>
      <c r="X496" s="90">
        <v>49</v>
      </c>
      <c r="Y496" s="89" t="s">
        <v>35</v>
      </c>
      <c r="Z496" s="89" t="s">
        <v>238</v>
      </c>
      <c r="AA496" s="89" t="s">
        <v>231</v>
      </c>
      <c r="AI496" s="16"/>
    </row>
    <row r="497" spans="22:35" x14ac:dyDescent="0.25">
      <c r="V497" s="6" t="str">
        <f t="shared" si="15"/>
        <v>6025Tetetawha Marae</v>
      </c>
      <c r="W497" s="89">
        <v>6025</v>
      </c>
      <c r="X497" s="90">
        <v>51</v>
      </c>
      <c r="Y497" s="89" t="s">
        <v>829</v>
      </c>
      <c r="Z497" s="89" t="s">
        <v>316</v>
      </c>
      <c r="AA497" s="89" t="s">
        <v>226</v>
      </c>
      <c r="AI497" s="16"/>
    </row>
    <row r="498" spans="22:35" x14ac:dyDescent="0.25">
      <c r="V498" s="6" t="str">
        <f t="shared" si="15"/>
        <v>6025Te Wananga o Aotearoa</v>
      </c>
      <c r="W498" s="89">
        <v>6025</v>
      </c>
      <c r="X498" s="90">
        <v>52</v>
      </c>
      <c r="Y498" s="89" t="s">
        <v>1418</v>
      </c>
      <c r="Z498" s="89" t="s">
        <v>391</v>
      </c>
      <c r="AA498" s="89" t="s">
        <v>231</v>
      </c>
      <c r="AI498" s="16"/>
    </row>
    <row r="499" spans="22:35" x14ac:dyDescent="0.25">
      <c r="V499" s="6" t="str">
        <f t="shared" si="15"/>
        <v>6025Te Whanau a Apanui Runanga Board Room</v>
      </c>
      <c r="W499" s="6">
        <v>6025</v>
      </c>
      <c r="X499" s="6">
        <v>53</v>
      </c>
      <c r="Y499" s="6" t="s">
        <v>1419</v>
      </c>
      <c r="Z499" s="6" t="s">
        <v>523</v>
      </c>
      <c r="AA499" s="6" t="s">
        <v>231</v>
      </c>
      <c r="AI499" s="16"/>
    </row>
    <row r="500" spans="22:35" x14ac:dyDescent="0.25">
      <c r="V500" s="6" t="str">
        <f t="shared" si="15"/>
        <v>6025Te Whetu o Te Rangi Marae</v>
      </c>
      <c r="W500" s="89">
        <v>6025</v>
      </c>
      <c r="X500" s="90">
        <v>54</v>
      </c>
      <c r="Y500" s="89" t="s">
        <v>28</v>
      </c>
      <c r="Z500" s="89" t="s">
        <v>238</v>
      </c>
      <c r="AA500" s="89" t="s">
        <v>231</v>
      </c>
      <c r="AI500" s="16"/>
    </row>
    <row r="501" spans="22:35" x14ac:dyDescent="0.25">
      <c r="V501" s="6" t="str">
        <f t="shared" si="15"/>
        <v>6025Tipapa Marae - Ngati Manawa</v>
      </c>
      <c r="W501" s="89">
        <v>6025</v>
      </c>
      <c r="X501" s="90">
        <v>55</v>
      </c>
      <c r="Y501" s="89" t="s">
        <v>932</v>
      </c>
      <c r="Z501" s="89" t="s">
        <v>240</v>
      </c>
      <c r="AA501" s="89" t="s">
        <v>240</v>
      </c>
      <c r="AI501" s="16"/>
    </row>
    <row r="502" spans="22:35" x14ac:dyDescent="0.25">
      <c r="V502" s="6" t="str">
        <f t="shared" si="15"/>
        <v>6025Tipapa Marae - Ngati Manawa</v>
      </c>
      <c r="W502" s="89">
        <v>6025</v>
      </c>
      <c r="X502" s="90">
        <v>55</v>
      </c>
      <c r="Y502" s="89" t="s">
        <v>932</v>
      </c>
      <c r="Z502" s="89" t="s">
        <v>233</v>
      </c>
      <c r="AA502" s="89" t="s">
        <v>231</v>
      </c>
      <c r="AI502" s="16"/>
    </row>
    <row r="503" spans="22:35" x14ac:dyDescent="0.25">
      <c r="V503" s="6" t="str">
        <f t="shared" si="15"/>
        <v>6025Tia Marae</v>
      </c>
      <c r="W503" s="89">
        <v>6025</v>
      </c>
      <c r="X503" s="90">
        <v>56</v>
      </c>
      <c r="Y503" s="89" t="s">
        <v>34</v>
      </c>
      <c r="Z503" s="89" t="s">
        <v>238</v>
      </c>
      <c r="AA503" s="89" t="s">
        <v>231</v>
      </c>
      <c r="AI503" s="16"/>
    </row>
    <row r="504" spans="22:35" x14ac:dyDescent="0.25">
      <c r="V504" s="6" t="str">
        <f t="shared" si="15"/>
        <v>6025Taumarunui High School</v>
      </c>
      <c r="W504" s="89">
        <v>6025</v>
      </c>
      <c r="X504" s="90">
        <v>57</v>
      </c>
      <c r="Y504" s="89" t="s">
        <v>924</v>
      </c>
      <c r="Z504" s="89" t="s">
        <v>328</v>
      </c>
      <c r="AA504" s="89" t="s">
        <v>324</v>
      </c>
      <c r="AI504" s="16"/>
    </row>
    <row r="505" spans="22:35" x14ac:dyDescent="0.25">
      <c r="V505" s="6" t="str">
        <f t="shared" si="15"/>
        <v>6025South Waikato District Council Warehouse</v>
      </c>
      <c r="W505" s="89">
        <v>6025</v>
      </c>
      <c r="X505" s="90">
        <v>58</v>
      </c>
      <c r="Y505" s="89" t="s">
        <v>1420</v>
      </c>
      <c r="Z505" s="89" t="s">
        <v>513</v>
      </c>
      <c r="AA505" s="89" t="s">
        <v>226</v>
      </c>
      <c r="AI505" s="16"/>
    </row>
    <row r="506" spans="22:35" x14ac:dyDescent="0.25">
      <c r="V506" s="6" t="str">
        <f t="shared" si="15"/>
        <v>6025South Waikato District Council Sport and Event Centre</v>
      </c>
      <c r="W506" s="89">
        <v>6025</v>
      </c>
      <c r="X506" s="90">
        <v>59</v>
      </c>
      <c r="Y506" s="89" t="s">
        <v>1421</v>
      </c>
      <c r="Z506" s="89" t="s">
        <v>513</v>
      </c>
      <c r="AA506" s="89" t="s">
        <v>226</v>
      </c>
      <c r="AI506" s="16"/>
    </row>
    <row r="507" spans="22:35" x14ac:dyDescent="0.25">
      <c r="V507" s="6" t="str">
        <f t="shared" si="15"/>
        <v>6025Te  Whare Aronui</v>
      </c>
      <c r="W507" s="89">
        <v>6025</v>
      </c>
      <c r="X507" s="90">
        <v>60</v>
      </c>
      <c r="Y507" s="89" t="s">
        <v>1422</v>
      </c>
      <c r="Z507" s="89" t="s">
        <v>316</v>
      </c>
      <c r="AA507" s="89" t="s">
        <v>226</v>
      </c>
      <c r="AI507" s="16"/>
    </row>
    <row r="508" spans="22:35" x14ac:dyDescent="0.25">
      <c r="V508" s="6" t="str">
        <f t="shared" si="15"/>
        <v>6025Tongariro School</v>
      </c>
      <c r="W508" s="89">
        <v>6025</v>
      </c>
      <c r="X508" s="90">
        <v>61</v>
      </c>
      <c r="Y508" s="89" t="s">
        <v>925</v>
      </c>
      <c r="Z508" s="89" t="s">
        <v>316</v>
      </c>
      <c r="AA508" s="89" t="s">
        <v>226</v>
      </c>
      <c r="AI508" s="16"/>
    </row>
    <row r="509" spans="22:35" x14ac:dyDescent="0.25">
      <c r="V509" s="6" t="str">
        <f t="shared" si="15"/>
        <v>6025Te Wharekura o Mauao</v>
      </c>
      <c r="W509" s="89">
        <v>6025</v>
      </c>
      <c r="X509" s="90">
        <v>62</v>
      </c>
      <c r="Y509" s="89" t="s">
        <v>928</v>
      </c>
      <c r="Z509" s="89" t="s">
        <v>230</v>
      </c>
      <c r="AA509" s="89" t="s">
        <v>231</v>
      </c>
      <c r="AI509" s="16"/>
    </row>
    <row r="510" spans="22:35" x14ac:dyDescent="0.25">
      <c r="V510" s="6" t="str">
        <f t="shared" si="15"/>
        <v>6025University of Waikato</v>
      </c>
      <c r="W510" s="89">
        <v>6025</v>
      </c>
      <c r="X510" s="90">
        <v>63</v>
      </c>
      <c r="Y510" s="89" t="s">
        <v>32</v>
      </c>
      <c r="Z510" s="89" t="s">
        <v>225</v>
      </c>
      <c r="AA510" s="89" t="s">
        <v>226</v>
      </c>
      <c r="AI510" s="16"/>
    </row>
    <row r="511" spans="22:35" x14ac:dyDescent="0.25">
      <c r="V511" s="6" t="str">
        <f t="shared" si="15"/>
        <v>6025Waihi Learning Centre</v>
      </c>
      <c r="W511" s="89">
        <v>6025</v>
      </c>
      <c r="X511" s="90">
        <v>64</v>
      </c>
      <c r="Y511" s="89" t="s">
        <v>239</v>
      </c>
      <c r="Z511" s="89" t="s">
        <v>522</v>
      </c>
      <c r="AA511" s="89" t="s">
        <v>226</v>
      </c>
      <c r="AI511" s="16"/>
    </row>
    <row r="512" spans="22:35" x14ac:dyDescent="0.25">
      <c r="V512" s="6" t="str">
        <f t="shared" si="15"/>
        <v>6025Waipareira Trust</v>
      </c>
      <c r="W512" s="6">
        <v>6025</v>
      </c>
      <c r="X512" s="6">
        <v>65</v>
      </c>
      <c r="Y512" s="6" t="s">
        <v>159</v>
      </c>
      <c r="Z512" s="6" t="s">
        <v>266</v>
      </c>
      <c r="AA512" s="6" t="s">
        <v>228</v>
      </c>
      <c r="AI512" s="16"/>
    </row>
    <row r="513" spans="22:35" x14ac:dyDescent="0.25">
      <c r="V513" s="6" t="str">
        <f t="shared" si="15"/>
        <v>6025Whakatane District Council</v>
      </c>
      <c r="W513" s="6">
        <v>6025</v>
      </c>
      <c r="X513" s="6">
        <v>66</v>
      </c>
      <c r="Y513" s="6" t="s">
        <v>937</v>
      </c>
      <c r="Z513" s="6" t="s">
        <v>233</v>
      </c>
      <c r="AA513" s="6" t="s">
        <v>231</v>
      </c>
      <c r="AI513" s="16"/>
    </row>
    <row r="514" spans="22:35" x14ac:dyDescent="0.25">
      <c r="V514" s="6" t="str">
        <f t="shared" si="15"/>
        <v>6025Whakaue Marae</v>
      </c>
      <c r="W514" s="6">
        <v>6025</v>
      </c>
      <c r="X514" s="6">
        <v>67</v>
      </c>
      <c r="Y514" s="6" t="s">
        <v>36</v>
      </c>
      <c r="Z514" s="6" t="s">
        <v>238</v>
      </c>
      <c r="AA514" s="6" t="s">
        <v>231</v>
      </c>
      <c r="AI514" s="16"/>
    </row>
    <row r="515" spans="22:35" x14ac:dyDescent="0.25">
      <c r="V515" s="6" t="str">
        <f t="shared" si="15"/>
        <v>6025Whakatohea Maori Trust Board</v>
      </c>
      <c r="W515" s="89">
        <v>6025</v>
      </c>
      <c r="X515" s="90">
        <v>68</v>
      </c>
      <c r="Y515" s="89" t="s">
        <v>155</v>
      </c>
      <c r="Z515" s="89" t="s">
        <v>523</v>
      </c>
      <c r="AA515" s="89" t="s">
        <v>231</v>
      </c>
      <c r="AI515" s="16"/>
    </row>
    <row r="516" spans="22:35" x14ac:dyDescent="0.25">
      <c r="V516" s="6" t="str">
        <f t="shared" si="15"/>
        <v>6025Whaioranga Trust</v>
      </c>
      <c r="W516" s="89">
        <v>6025</v>
      </c>
      <c r="X516" s="90">
        <v>69</v>
      </c>
      <c r="Y516" s="89" t="s">
        <v>930</v>
      </c>
      <c r="Z516" s="89" t="s">
        <v>230</v>
      </c>
      <c r="AA516" s="89" t="s">
        <v>231</v>
      </c>
      <c r="AI516" s="16"/>
    </row>
    <row r="517" spans="22:35" x14ac:dyDescent="0.25">
      <c r="V517" s="6" t="str">
        <f t="shared" ref="V517:V577" si="16">W517&amp;Y517</f>
        <v>6025New Site</v>
      </c>
      <c r="W517" s="89">
        <v>6025</v>
      </c>
      <c r="X517" s="90">
        <v>95</v>
      </c>
      <c r="Y517" s="89" t="s">
        <v>764</v>
      </c>
      <c r="Z517" s="89"/>
      <c r="AA517" s="89"/>
      <c r="AI517" s="16"/>
    </row>
    <row r="518" spans="22:35" x14ac:dyDescent="0.25">
      <c r="V518" s="6" t="str">
        <f t="shared" si="16"/>
        <v>6025Extramural or Distance Learning</v>
      </c>
      <c r="W518" s="89">
        <v>6025</v>
      </c>
      <c r="X518" s="90">
        <v>98</v>
      </c>
      <c r="Y518" s="89" t="s">
        <v>938</v>
      </c>
      <c r="Z518" s="89" t="s">
        <v>822</v>
      </c>
      <c r="AA518" s="89" t="s">
        <v>822</v>
      </c>
      <c r="AI518" s="16"/>
    </row>
    <row r="519" spans="22:35" x14ac:dyDescent="0.25">
      <c r="V519" s="6" t="str">
        <f t="shared" si="16"/>
        <v>6025Community Education</v>
      </c>
      <c r="W519" s="89">
        <v>6025</v>
      </c>
      <c r="X519" s="90">
        <v>99</v>
      </c>
      <c r="Y519" s="89" t="s">
        <v>875</v>
      </c>
      <c r="Z519" s="89" t="s">
        <v>875</v>
      </c>
      <c r="AA519" s="89" t="s">
        <v>875</v>
      </c>
      <c r="AI519" s="16"/>
    </row>
    <row r="520" spans="22:35" x14ac:dyDescent="0.25">
      <c r="V520" s="6" t="str">
        <f t="shared" si="16"/>
        <v>7001Main Campus</v>
      </c>
      <c r="W520" s="89">
        <v>7001</v>
      </c>
      <c r="X520" s="90">
        <v>1</v>
      </c>
      <c r="Y520" s="89" t="s">
        <v>15</v>
      </c>
      <c r="Z520" s="89" t="s">
        <v>227</v>
      </c>
      <c r="AA520" s="89" t="s">
        <v>228</v>
      </c>
      <c r="AI520" s="16"/>
    </row>
    <row r="521" spans="22:35" x14ac:dyDescent="0.25">
      <c r="V521" s="6" t="str">
        <f t="shared" si="16"/>
        <v>7001Tamaki Campus</v>
      </c>
      <c r="W521" s="6">
        <v>7001</v>
      </c>
      <c r="X521" s="6">
        <v>2</v>
      </c>
      <c r="Y521" s="6" t="s">
        <v>1423</v>
      </c>
      <c r="Z521" s="6" t="s">
        <v>227</v>
      </c>
      <c r="AA521" s="6" t="s">
        <v>228</v>
      </c>
      <c r="AI521" s="16"/>
    </row>
    <row r="522" spans="22:35" x14ac:dyDescent="0.25">
      <c r="V522" s="6" t="str">
        <f t="shared" si="16"/>
        <v>7001Manukau Institue of Technology</v>
      </c>
      <c r="W522" s="89">
        <v>7001</v>
      </c>
      <c r="X522" s="90">
        <v>3</v>
      </c>
      <c r="Y522" s="89" t="s">
        <v>1424</v>
      </c>
      <c r="Z522" s="89" t="s">
        <v>259</v>
      </c>
      <c r="AA522" s="89" t="s">
        <v>228</v>
      </c>
      <c r="AI522" s="16"/>
    </row>
    <row r="523" spans="22:35" x14ac:dyDescent="0.25">
      <c r="V523" s="6" t="str">
        <f t="shared" si="16"/>
        <v>7001North Shore Campus</v>
      </c>
      <c r="W523" s="89">
        <v>7001</v>
      </c>
      <c r="X523" s="90">
        <v>4</v>
      </c>
      <c r="Y523" s="89" t="s">
        <v>1425</v>
      </c>
      <c r="Z523" s="89" t="s">
        <v>257</v>
      </c>
      <c r="AA523" s="89" t="s">
        <v>228</v>
      </c>
      <c r="AI523" s="16"/>
    </row>
    <row r="524" spans="22:35" x14ac:dyDescent="0.25">
      <c r="V524" s="6" t="str">
        <f t="shared" si="16"/>
        <v>7001Carey Baptist College</v>
      </c>
      <c r="W524" s="6">
        <v>7001</v>
      </c>
      <c r="X524" s="6">
        <v>5</v>
      </c>
      <c r="Y524" s="6" t="s">
        <v>1298</v>
      </c>
      <c r="Z524" s="6" t="s">
        <v>227</v>
      </c>
      <c r="AA524" s="6" t="s">
        <v>228</v>
      </c>
      <c r="AI524" s="16"/>
    </row>
    <row r="525" spans="22:35" x14ac:dyDescent="0.25">
      <c r="V525" s="6" t="str">
        <f t="shared" si="16"/>
        <v>7001St Johns College</v>
      </c>
      <c r="W525" s="89">
        <v>7001</v>
      </c>
      <c r="X525" s="90">
        <v>6</v>
      </c>
      <c r="Y525" s="89" t="s">
        <v>1426</v>
      </c>
      <c r="Z525" s="89" t="s">
        <v>227</v>
      </c>
      <c r="AA525" s="89" t="s">
        <v>228</v>
      </c>
      <c r="AI525" s="16"/>
    </row>
    <row r="526" spans="22:35" x14ac:dyDescent="0.25">
      <c r="V526" s="6" t="str">
        <f t="shared" si="16"/>
        <v>7001Epsom Campus</v>
      </c>
      <c r="W526" s="6">
        <v>7001</v>
      </c>
      <c r="X526" s="6">
        <v>7</v>
      </c>
      <c r="Y526" s="6" t="s">
        <v>1427</v>
      </c>
      <c r="Z526" s="6" t="s">
        <v>227</v>
      </c>
      <c r="AA526" s="6" t="s">
        <v>228</v>
      </c>
      <c r="AI526" s="16"/>
    </row>
    <row r="527" spans="22:35" x14ac:dyDescent="0.25">
      <c r="V527" s="6" t="str">
        <f t="shared" si="16"/>
        <v>7001Tai Tokerau Campus</v>
      </c>
      <c r="W527" s="89">
        <v>7001</v>
      </c>
      <c r="X527" s="90">
        <v>8</v>
      </c>
      <c r="Y527" s="89" t="s">
        <v>1428</v>
      </c>
      <c r="Z527" s="89" t="s">
        <v>236</v>
      </c>
      <c r="AA527" s="89" t="s">
        <v>237</v>
      </c>
      <c r="AI527" s="16"/>
    </row>
    <row r="528" spans="22:35" x14ac:dyDescent="0.25">
      <c r="V528" s="6" t="str">
        <f t="shared" si="16"/>
        <v>7001Kaikohe Campus</v>
      </c>
      <c r="W528" s="89">
        <v>7001</v>
      </c>
      <c r="X528" s="90">
        <v>9</v>
      </c>
      <c r="Y528" s="89" t="s">
        <v>423</v>
      </c>
      <c r="Z528" s="89" t="s">
        <v>246</v>
      </c>
      <c r="AA528" s="89" t="s">
        <v>237</v>
      </c>
      <c r="AI528" s="16"/>
    </row>
    <row r="529" spans="22:35" x14ac:dyDescent="0.25">
      <c r="V529" s="6" t="str">
        <f t="shared" si="16"/>
        <v>7001Unspecified within New Zealand</v>
      </c>
      <c r="W529" s="89">
        <v>7001</v>
      </c>
      <c r="X529" s="90">
        <v>12</v>
      </c>
      <c r="Y529" s="89" t="s">
        <v>1429</v>
      </c>
      <c r="Z529" s="89" t="s">
        <v>828</v>
      </c>
      <c r="AA529" s="89" t="s">
        <v>828</v>
      </c>
      <c r="AI529" s="16"/>
    </row>
    <row r="530" spans="22:35" x14ac:dyDescent="0.25">
      <c r="V530" s="6" t="str">
        <f t="shared" si="16"/>
        <v>7001New Site</v>
      </c>
      <c r="W530" s="89">
        <v>7001</v>
      </c>
      <c r="X530" s="90">
        <v>95</v>
      </c>
      <c r="Y530" s="89" t="s">
        <v>764</v>
      </c>
      <c r="Z530" s="89"/>
      <c r="AA530" s="89"/>
      <c r="AI530" s="16"/>
    </row>
    <row r="531" spans="22:35" x14ac:dyDescent="0.25">
      <c r="V531" s="6" t="str">
        <f t="shared" si="16"/>
        <v>7002Main Campus</v>
      </c>
      <c r="W531" s="89">
        <v>7002</v>
      </c>
      <c r="X531" s="90">
        <v>1</v>
      </c>
      <c r="Y531" s="89" t="s">
        <v>15</v>
      </c>
      <c r="Z531" s="89" t="s">
        <v>225</v>
      </c>
      <c r="AA531" s="89" t="s">
        <v>226</v>
      </c>
      <c r="AI531" s="16"/>
    </row>
    <row r="532" spans="22:35" x14ac:dyDescent="0.25">
      <c r="V532" s="6" t="str">
        <f t="shared" si="16"/>
        <v>7002Tauranga University College</v>
      </c>
      <c r="W532" s="89">
        <v>7002</v>
      </c>
      <c r="X532" s="90">
        <v>2</v>
      </c>
      <c r="Y532" s="89" t="s">
        <v>1430</v>
      </c>
      <c r="Z532" s="89" t="s">
        <v>230</v>
      </c>
      <c r="AA532" s="89" t="s">
        <v>231</v>
      </c>
      <c r="AI532" s="16"/>
    </row>
    <row r="533" spans="22:35" x14ac:dyDescent="0.25">
      <c r="V533" s="6" t="str">
        <f t="shared" si="16"/>
        <v>7002Auckland Campus</v>
      </c>
      <c r="W533" s="89">
        <v>7002</v>
      </c>
      <c r="X533" s="90">
        <v>3</v>
      </c>
      <c r="Y533" s="89" t="s">
        <v>88</v>
      </c>
      <c r="Z533" s="89" t="s">
        <v>227</v>
      </c>
      <c r="AA533" s="89" t="s">
        <v>228</v>
      </c>
      <c r="AI533" s="16"/>
    </row>
    <row r="534" spans="22:35" x14ac:dyDescent="0.25">
      <c r="V534" s="6" t="str">
        <f t="shared" si="16"/>
        <v>7002Hamilton Language Institute</v>
      </c>
      <c r="W534" s="6">
        <v>7002</v>
      </c>
      <c r="X534" s="6">
        <v>4</v>
      </c>
      <c r="Y534" s="6" t="s">
        <v>1431</v>
      </c>
      <c r="Z534" s="6" t="s">
        <v>225</v>
      </c>
      <c r="AA534" s="6" t="s">
        <v>226</v>
      </c>
      <c r="AI534" s="16"/>
    </row>
    <row r="535" spans="22:35" x14ac:dyDescent="0.25">
      <c r="V535" s="6" t="str">
        <f t="shared" si="16"/>
        <v>7002Wanganui</v>
      </c>
      <c r="W535" s="89">
        <v>7002</v>
      </c>
      <c r="X535" s="90">
        <v>5</v>
      </c>
      <c r="Y535" s="89" t="s">
        <v>386</v>
      </c>
      <c r="Z535" s="89" t="s">
        <v>326</v>
      </c>
      <c r="AA535" s="89" t="s">
        <v>324</v>
      </c>
      <c r="AI535" s="16"/>
    </row>
    <row r="536" spans="22:35" x14ac:dyDescent="0.25">
      <c r="V536" s="6" t="str">
        <f t="shared" si="16"/>
        <v>7002Whakatane</v>
      </c>
      <c r="W536" s="89">
        <v>7002</v>
      </c>
      <c r="X536" s="90">
        <v>6</v>
      </c>
      <c r="Y536" s="89" t="s">
        <v>118</v>
      </c>
      <c r="Z536" s="89" t="s">
        <v>233</v>
      </c>
      <c r="AA536" s="89" t="s">
        <v>231</v>
      </c>
      <c r="AI536" s="16"/>
    </row>
    <row r="537" spans="22:35" x14ac:dyDescent="0.25">
      <c r="V537" s="6" t="str">
        <f t="shared" si="16"/>
        <v>7002Gisborne</v>
      </c>
      <c r="W537" s="89">
        <v>7002</v>
      </c>
      <c r="X537" s="90">
        <v>7</v>
      </c>
      <c r="Y537" s="89" t="s">
        <v>102</v>
      </c>
      <c r="Z537" s="89" t="s">
        <v>234</v>
      </c>
      <c r="AA537" s="89" t="s">
        <v>235</v>
      </c>
      <c r="AI537" s="16"/>
    </row>
    <row r="538" spans="22:35" x14ac:dyDescent="0.25">
      <c r="V538" s="6" t="str">
        <f t="shared" si="16"/>
        <v>7002Rotorua</v>
      </c>
      <c r="W538" s="89">
        <v>7002</v>
      </c>
      <c r="X538" s="90">
        <v>8</v>
      </c>
      <c r="Y538" s="89" t="s">
        <v>100</v>
      </c>
      <c r="Z538" s="89" t="s">
        <v>232</v>
      </c>
      <c r="AA538" s="89" t="s">
        <v>231</v>
      </c>
      <c r="AI538" s="16"/>
    </row>
    <row r="539" spans="22:35" x14ac:dyDescent="0.25">
      <c r="V539" s="6" t="str">
        <f t="shared" si="16"/>
        <v>7002Whangarei</v>
      </c>
      <c r="W539" s="89">
        <v>7002</v>
      </c>
      <c r="X539" s="90">
        <v>9</v>
      </c>
      <c r="Y539" s="89" t="s">
        <v>38</v>
      </c>
      <c r="Z539" s="89" t="s">
        <v>236</v>
      </c>
      <c r="AA539" s="89" t="s">
        <v>237</v>
      </c>
      <c r="AI539" s="16"/>
    </row>
    <row r="540" spans="22:35" x14ac:dyDescent="0.25">
      <c r="V540" s="6" t="str">
        <f t="shared" si="16"/>
        <v>7002Raroera Campus</v>
      </c>
      <c r="W540" s="6">
        <v>7002</v>
      </c>
      <c r="X540" s="6">
        <v>10</v>
      </c>
      <c r="Y540" s="6" t="s">
        <v>1432</v>
      </c>
      <c r="Z540" s="6" t="s">
        <v>225</v>
      </c>
      <c r="AA540" s="6" t="s">
        <v>226</v>
      </c>
      <c r="AI540" s="16"/>
    </row>
    <row r="541" spans="22:35" x14ac:dyDescent="0.25">
      <c r="V541" s="6" t="str">
        <f t="shared" si="16"/>
        <v>7002Australian Graduate School of Management</v>
      </c>
      <c r="W541" s="89">
        <v>7002</v>
      </c>
      <c r="X541" s="90">
        <v>11</v>
      </c>
      <c r="Y541" s="89" t="s">
        <v>1433</v>
      </c>
      <c r="Z541" s="89" t="s">
        <v>1350</v>
      </c>
      <c r="AA541" s="89" t="s">
        <v>1350</v>
      </c>
      <c r="AI541" s="16"/>
    </row>
    <row r="542" spans="22:35" x14ac:dyDescent="0.25">
      <c r="V542" s="6" t="str">
        <f t="shared" si="16"/>
        <v>7002Waikato-Tainui College for Research and Development</v>
      </c>
      <c r="W542" s="89">
        <v>7002</v>
      </c>
      <c r="X542" s="90">
        <v>12</v>
      </c>
      <c r="Y542" s="89" t="s">
        <v>1434</v>
      </c>
      <c r="Z542" s="89" t="s">
        <v>415</v>
      </c>
      <c r="AA542" s="89" t="s">
        <v>226</v>
      </c>
      <c r="AI542" s="16"/>
    </row>
    <row r="543" spans="22:35" x14ac:dyDescent="0.25">
      <c r="V543" s="6" t="str">
        <f t="shared" si="16"/>
        <v>7002New Site</v>
      </c>
      <c r="W543" s="89">
        <v>7002</v>
      </c>
      <c r="X543" s="90">
        <v>95</v>
      </c>
      <c r="Y543" s="89" t="s">
        <v>764</v>
      </c>
      <c r="Z543" s="89"/>
      <c r="AA543" s="89"/>
      <c r="AI543" s="16"/>
    </row>
    <row r="544" spans="22:35" x14ac:dyDescent="0.25">
      <c r="V544" s="6" t="str">
        <f t="shared" si="16"/>
        <v>7002Distance Learning</v>
      </c>
      <c r="W544" s="89">
        <v>7002</v>
      </c>
      <c r="X544" s="90">
        <v>98</v>
      </c>
      <c r="Y544" s="89" t="s">
        <v>911</v>
      </c>
      <c r="Z544" s="89" t="s">
        <v>822</v>
      </c>
      <c r="AA544" s="89" t="s">
        <v>822</v>
      </c>
      <c r="AI544" s="16"/>
    </row>
    <row r="545" spans="22:35" x14ac:dyDescent="0.25">
      <c r="V545" s="6" t="str">
        <f t="shared" si="16"/>
        <v>7002Community Education</v>
      </c>
      <c r="W545" s="6">
        <v>7002</v>
      </c>
      <c r="X545" s="6">
        <v>99</v>
      </c>
      <c r="Y545" s="6" t="s">
        <v>875</v>
      </c>
      <c r="Z545" s="6" t="s">
        <v>875</v>
      </c>
      <c r="AA545" s="6" t="s">
        <v>875</v>
      </c>
      <c r="AI545" s="16"/>
    </row>
    <row r="546" spans="22:35" x14ac:dyDescent="0.25">
      <c r="V546" s="6" t="str">
        <f t="shared" si="16"/>
        <v>7003Main Campus (Manawatu)</v>
      </c>
      <c r="W546" s="89">
        <v>7003</v>
      </c>
      <c r="X546" s="90">
        <v>1</v>
      </c>
      <c r="Y546" s="89" t="s">
        <v>1435</v>
      </c>
      <c r="Z546" s="89" t="s">
        <v>323</v>
      </c>
      <c r="AA546" s="89" t="s">
        <v>324</v>
      </c>
      <c r="AI546" s="16"/>
    </row>
    <row r="547" spans="22:35" x14ac:dyDescent="0.25">
      <c r="V547" s="6" t="str">
        <f t="shared" si="16"/>
        <v>7003Main Campus (Turitea)</v>
      </c>
      <c r="W547" s="89">
        <v>7003</v>
      </c>
      <c r="X547" s="90">
        <v>1</v>
      </c>
      <c r="Y547" s="89" t="s">
        <v>1436</v>
      </c>
      <c r="Z547" s="89" t="s">
        <v>323</v>
      </c>
      <c r="AA547" s="89" t="s">
        <v>324</v>
      </c>
      <c r="AI547" s="16"/>
    </row>
    <row r="548" spans="22:35" x14ac:dyDescent="0.25">
      <c r="V548" s="6" t="str">
        <f t="shared" si="16"/>
        <v>7003Massey Univeristy Albany</v>
      </c>
      <c r="W548" s="89">
        <v>7003</v>
      </c>
      <c r="X548" s="90">
        <v>2</v>
      </c>
      <c r="Y548" s="89" t="s">
        <v>1437</v>
      </c>
      <c r="Z548" s="89" t="s">
        <v>257</v>
      </c>
      <c r="AA548" s="89" t="s">
        <v>228</v>
      </c>
      <c r="AI548" s="16"/>
    </row>
    <row r="549" spans="22:35" x14ac:dyDescent="0.25">
      <c r="V549" s="6" t="str">
        <f t="shared" si="16"/>
        <v>7003Solomon Islands</v>
      </c>
      <c r="W549" s="6">
        <v>7003</v>
      </c>
      <c r="X549" s="6">
        <v>3</v>
      </c>
      <c r="Y549" s="6" t="s">
        <v>1438</v>
      </c>
      <c r="Z549" s="6" t="s">
        <v>1350</v>
      </c>
      <c r="AA549" s="6" t="s">
        <v>1350</v>
      </c>
      <c r="AI549" s="16"/>
    </row>
    <row r="550" spans="22:35" x14ac:dyDescent="0.25">
      <c r="V550" s="6" t="str">
        <f t="shared" si="16"/>
        <v>7003Ruawharo</v>
      </c>
      <c r="W550" s="89">
        <v>7003</v>
      </c>
      <c r="X550" s="90">
        <v>4</v>
      </c>
      <c r="Y550" s="89" t="s">
        <v>1439</v>
      </c>
      <c r="Z550" s="89" t="s">
        <v>223</v>
      </c>
      <c r="AA550" s="89" t="s">
        <v>224</v>
      </c>
      <c r="AI550" s="16"/>
    </row>
    <row r="551" spans="22:35" x14ac:dyDescent="0.25">
      <c r="V551" s="6" t="str">
        <f t="shared" si="16"/>
        <v>7003Singapore</v>
      </c>
      <c r="W551" s="89">
        <v>7003</v>
      </c>
      <c r="X551" s="90">
        <v>6</v>
      </c>
      <c r="Y551" s="89" t="s">
        <v>1440</v>
      </c>
      <c r="Z551" s="89" t="s">
        <v>1350</v>
      </c>
      <c r="AA551" s="89" t="s">
        <v>1350</v>
      </c>
      <c r="AI551" s="16"/>
    </row>
    <row r="552" spans="22:35" x14ac:dyDescent="0.25">
      <c r="V552" s="6" t="str">
        <f t="shared" si="16"/>
        <v>7003Singapore Aviation Acadamey</v>
      </c>
      <c r="W552" s="89">
        <v>7003</v>
      </c>
      <c r="X552" s="90">
        <v>6</v>
      </c>
      <c r="Y552" s="89" t="s">
        <v>1441</v>
      </c>
      <c r="Z552" s="89" t="s">
        <v>1350</v>
      </c>
      <c r="AA552" s="89" t="s">
        <v>1350</v>
      </c>
      <c r="AI552" s="16"/>
    </row>
    <row r="553" spans="22:35" x14ac:dyDescent="0.25">
      <c r="V553" s="6" t="str">
        <f t="shared" si="16"/>
        <v>7003Employees  and Manufacturers Association</v>
      </c>
      <c r="W553" s="89">
        <v>7003</v>
      </c>
      <c r="X553" s="90">
        <v>7</v>
      </c>
      <c r="Y553" s="89" t="s">
        <v>1442</v>
      </c>
      <c r="Z553" s="89" t="s">
        <v>227</v>
      </c>
      <c r="AA553" s="89" t="s">
        <v>228</v>
      </c>
      <c r="AI553" s="16"/>
    </row>
    <row r="554" spans="22:35" x14ac:dyDescent="0.25">
      <c r="V554" s="6" t="str">
        <f t="shared" si="16"/>
        <v>7003Employees Association</v>
      </c>
      <c r="W554" s="6">
        <v>7003</v>
      </c>
      <c r="X554" s="6">
        <v>7</v>
      </c>
      <c r="Y554" s="6" t="s">
        <v>1443</v>
      </c>
      <c r="Z554" s="6" t="s">
        <v>227</v>
      </c>
      <c r="AA554" s="6" t="s">
        <v>228</v>
      </c>
      <c r="AI554" s="16"/>
    </row>
    <row r="555" spans="22:35" x14ac:dyDescent="0.25">
      <c r="V555" s="6" t="str">
        <f t="shared" si="16"/>
        <v>7003Massey Wellington</v>
      </c>
      <c r="W555" s="89">
        <v>7003</v>
      </c>
      <c r="X555" s="90">
        <v>9</v>
      </c>
      <c r="Y555" s="89" t="s">
        <v>1444</v>
      </c>
      <c r="Z555" s="89" t="s">
        <v>247</v>
      </c>
      <c r="AA555" s="89" t="s">
        <v>222</v>
      </c>
      <c r="AI555" s="16"/>
    </row>
    <row r="556" spans="22:35" x14ac:dyDescent="0.25">
      <c r="V556" s="6" t="str">
        <f t="shared" si="16"/>
        <v>7003Western Samoa</v>
      </c>
      <c r="W556" s="89">
        <v>7003</v>
      </c>
      <c r="X556" s="90">
        <v>10</v>
      </c>
      <c r="Y556" s="89" t="s">
        <v>1445</v>
      </c>
      <c r="Z556" s="89" t="s">
        <v>1350</v>
      </c>
      <c r="AA556" s="89" t="s">
        <v>1350</v>
      </c>
      <c r="AI556" s="16"/>
    </row>
    <row r="557" spans="22:35" x14ac:dyDescent="0.25">
      <c r="V557" s="6" t="str">
        <f t="shared" si="16"/>
        <v>7003NZ Defence Force Command &amp; Staff College</v>
      </c>
      <c r="W557" s="6">
        <v>7003</v>
      </c>
      <c r="X557" s="6">
        <v>11</v>
      </c>
      <c r="Y557" s="6" t="s">
        <v>1446</v>
      </c>
      <c r="Z557" s="6" t="s">
        <v>319</v>
      </c>
      <c r="AA557" s="6" t="s">
        <v>222</v>
      </c>
      <c r="AI557" s="16"/>
    </row>
    <row r="558" spans="22:35" x14ac:dyDescent="0.25">
      <c r="V558" s="6" t="str">
        <f t="shared" si="16"/>
        <v>7003Waiouru Military Studies</v>
      </c>
      <c r="W558" s="89">
        <v>7003</v>
      </c>
      <c r="X558" s="90">
        <v>11</v>
      </c>
      <c r="Y558" s="89" t="s">
        <v>1447</v>
      </c>
      <c r="Z558" s="89" t="s">
        <v>328</v>
      </c>
      <c r="AA558" s="89" t="s">
        <v>324</v>
      </c>
      <c r="AI558" s="16"/>
    </row>
    <row r="559" spans="22:35" x14ac:dyDescent="0.25">
      <c r="V559" s="6" t="str">
        <f t="shared" si="16"/>
        <v>7003Papua New Guinea</v>
      </c>
      <c r="W559" s="89">
        <v>7003</v>
      </c>
      <c r="X559" s="90">
        <v>12</v>
      </c>
      <c r="Y559" s="89" t="s">
        <v>1404</v>
      </c>
      <c r="Z559" s="89" t="s">
        <v>1350</v>
      </c>
      <c r="AA559" s="89" t="s">
        <v>1350</v>
      </c>
      <c r="AI559" s="16"/>
    </row>
    <row r="560" spans="22:35" x14ac:dyDescent="0.25">
      <c r="V560" s="6" t="str">
        <f t="shared" si="16"/>
        <v>7003Military Studies Auckland</v>
      </c>
      <c r="W560" s="89">
        <v>7003</v>
      </c>
      <c r="X560" s="90">
        <v>13</v>
      </c>
      <c r="Y560" s="89" t="s">
        <v>1448</v>
      </c>
      <c r="Z560" s="89" t="s">
        <v>266</v>
      </c>
      <c r="AA560" s="89" t="s">
        <v>228</v>
      </c>
      <c r="AI560" s="16"/>
    </row>
    <row r="561" spans="22:35" x14ac:dyDescent="0.25">
      <c r="V561" s="6" t="str">
        <f t="shared" si="16"/>
        <v>7003Eastern Institute of Technology</v>
      </c>
      <c r="W561" s="89">
        <v>7003</v>
      </c>
      <c r="X561" s="90">
        <v>14</v>
      </c>
      <c r="Y561" s="89" t="s">
        <v>20</v>
      </c>
      <c r="Z561" s="89" t="s">
        <v>223</v>
      </c>
      <c r="AA561" s="89" t="s">
        <v>224</v>
      </c>
      <c r="AI561" s="16"/>
    </row>
    <row r="562" spans="22:35" x14ac:dyDescent="0.25">
      <c r="V562" s="6" t="str">
        <f t="shared" si="16"/>
        <v>7003Hawkes Bay</v>
      </c>
      <c r="W562" s="89">
        <v>7003</v>
      </c>
      <c r="X562" s="90">
        <v>18</v>
      </c>
      <c r="Y562" s="89" t="s">
        <v>424</v>
      </c>
      <c r="Z562" s="89" t="s">
        <v>223</v>
      </c>
      <c r="AA562" s="89" t="s">
        <v>224</v>
      </c>
      <c r="AI562" s="16"/>
    </row>
    <row r="563" spans="22:35" x14ac:dyDescent="0.25">
      <c r="V563" s="6" t="str">
        <f t="shared" si="16"/>
        <v>7003Wairarapa Polytechnic</v>
      </c>
      <c r="W563" s="89">
        <v>7003</v>
      </c>
      <c r="X563" s="90">
        <v>19</v>
      </c>
      <c r="Y563" s="89" t="s">
        <v>1449</v>
      </c>
      <c r="Z563" s="89" t="s">
        <v>321</v>
      </c>
      <c r="AA563" s="89" t="s">
        <v>222</v>
      </c>
      <c r="AI563" s="16"/>
    </row>
    <row r="564" spans="22:35" x14ac:dyDescent="0.25">
      <c r="V564" s="6" t="str">
        <f t="shared" si="16"/>
        <v>7003Takitimu Performing Arts School</v>
      </c>
      <c r="W564" s="89">
        <v>7003</v>
      </c>
      <c r="X564" s="90">
        <v>20</v>
      </c>
      <c r="Y564" s="89" t="s">
        <v>1450</v>
      </c>
      <c r="Z564" s="89" t="s">
        <v>305</v>
      </c>
      <c r="AA564" s="89" t="s">
        <v>224</v>
      </c>
      <c r="AI564" s="16"/>
    </row>
    <row r="565" spans="22:35" x14ac:dyDescent="0.25">
      <c r="V565" s="6" t="str">
        <f t="shared" si="16"/>
        <v>7003Auckland Geographic Area</v>
      </c>
      <c r="W565" s="6">
        <v>7003</v>
      </c>
      <c r="X565" s="6">
        <v>21</v>
      </c>
      <c r="Y565" s="6" t="s">
        <v>1451</v>
      </c>
      <c r="Z565" s="6" t="s">
        <v>257</v>
      </c>
      <c r="AA565" s="6" t="s">
        <v>228</v>
      </c>
      <c r="AI565" s="16"/>
    </row>
    <row r="566" spans="22:35" x14ac:dyDescent="0.25">
      <c r="V566" s="6" t="str">
        <f t="shared" si="16"/>
        <v>7003New Plymouth</v>
      </c>
      <c r="W566" s="89">
        <v>7003</v>
      </c>
      <c r="X566" s="90">
        <v>22</v>
      </c>
      <c r="Y566" s="89" t="s">
        <v>110</v>
      </c>
      <c r="Z566" s="89" t="s">
        <v>297</v>
      </c>
      <c r="AA566" s="89" t="s">
        <v>298</v>
      </c>
      <c r="AI566" s="16"/>
    </row>
    <row r="567" spans="22:35" x14ac:dyDescent="0.25">
      <c r="V567" s="6" t="str">
        <f t="shared" si="16"/>
        <v>7003Ardmore Flight Centre</v>
      </c>
      <c r="W567" s="6">
        <v>7003</v>
      </c>
      <c r="X567" s="6">
        <v>23</v>
      </c>
      <c r="Y567" s="6" t="s">
        <v>1452</v>
      </c>
      <c r="Z567" s="6" t="s">
        <v>292</v>
      </c>
      <c r="AA567" s="6" t="s">
        <v>228</v>
      </c>
      <c r="AI567" s="16"/>
    </row>
    <row r="568" spans="22:35" x14ac:dyDescent="0.25">
      <c r="V568" s="6" t="str">
        <f t="shared" si="16"/>
        <v>7003Wellington Geographic Area</v>
      </c>
      <c r="W568" s="89">
        <v>7003</v>
      </c>
      <c r="X568" s="90">
        <v>24</v>
      </c>
      <c r="Y568" s="89" t="s">
        <v>1453</v>
      </c>
      <c r="Z568" s="89" t="s">
        <v>247</v>
      </c>
      <c r="AA568" s="89" t="s">
        <v>222</v>
      </c>
      <c r="AI568" s="16"/>
    </row>
    <row r="569" spans="22:35" x14ac:dyDescent="0.25">
      <c r="V569" s="6" t="str">
        <f t="shared" si="16"/>
        <v>7003Christchurch Geographic Area</v>
      </c>
      <c r="W569" s="6">
        <v>7003</v>
      </c>
      <c r="X569" s="6">
        <v>25</v>
      </c>
      <c r="Y569" s="6" t="s">
        <v>1454</v>
      </c>
      <c r="Z569" s="6" t="s">
        <v>215</v>
      </c>
      <c r="AA569" s="6" t="s">
        <v>214</v>
      </c>
      <c r="AI569" s="16"/>
    </row>
    <row r="570" spans="22:35" x14ac:dyDescent="0.25">
      <c r="V570" s="6" t="str">
        <f t="shared" si="16"/>
        <v>7003Christchurch</v>
      </c>
      <c r="W570" s="89">
        <v>7003</v>
      </c>
      <c r="X570" s="90">
        <v>27</v>
      </c>
      <c r="Y570" s="89" t="s">
        <v>37</v>
      </c>
      <c r="Z570" s="89" t="s">
        <v>215</v>
      </c>
      <c r="AA570" s="89" t="s">
        <v>214</v>
      </c>
      <c r="AI570" s="16"/>
    </row>
    <row r="571" spans="22:35" x14ac:dyDescent="0.25">
      <c r="V571" s="6" t="str">
        <f t="shared" si="16"/>
        <v>7003Melbourne</v>
      </c>
      <c r="W571" s="89">
        <v>7003</v>
      </c>
      <c r="X571" s="90">
        <v>28</v>
      </c>
      <c r="Y571" s="89" t="s">
        <v>1455</v>
      </c>
      <c r="Z571" s="89" t="s">
        <v>1350</v>
      </c>
      <c r="AA571" s="89" t="s">
        <v>1350</v>
      </c>
      <c r="AI571" s="16"/>
    </row>
    <row r="572" spans="22:35" x14ac:dyDescent="0.25">
      <c r="V572" s="6" t="str">
        <f t="shared" si="16"/>
        <v>7003Tonga</v>
      </c>
      <c r="W572" s="89">
        <v>7003</v>
      </c>
      <c r="X572" s="90">
        <v>29</v>
      </c>
      <c r="Y572" s="89" t="s">
        <v>1456</v>
      </c>
      <c r="Z572" s="89" t="s">
        <v>1350</v>
      </c>
      <c r="AA572" s="89" t="s">
        <v>1350</v>
      </c>
      <c r="AI572" s="16"/>
    </row>
    <row r="573" spans="22:35" x14ac:dyDescent="0.25">
      <c r="V573" s="6" t="str">
        <f t="shared" si="16"/>
        <v>7003China</v>
      </c>
      <c r="W573" s="6">
        <v>7003</v>
      </c>
      <c r="X573" s="6">
        <v>30</v>
      </c>
      <c r="Y573" s="6" t="s">
        <v>1457</v>
      </c>
      <c r="Z573" s="6" t="s">
        <v>1350</v>
      </c>
      <c r="AA573" s="6" t="s">
        <v>1350</v>
      </c>
      <c r="AI573" s="16"/>
    </row>
    <row r="574" spans="22:35" x14ac:dyDescent="0.25">
      <c r="V574" s="6" t="str">
        <f t="shared" si="16"/>
        <v>7003Massey University (Hokowhitu  Site)</v>
      </c>
      <c r="W574" s="6">
        <v>7003</v>
      </c>
      <c r="X574" s="6">
        <v>31</v>
      </c>
      <c r="Y574" s="6" t="s">
        <v>1458</v>
      </c>
      <c r="Z574" s="6" t="s">
        <v>323</v>
      </c>
      <c r="AA574" s="6" t="s">
        <v>324</v>
      </c>
      <c r="AI574" s="16"/>
    </row>
    <row r="575" spans="22:35" x14ac:dyDescent="0.25">
      <c r="V575" s="6" t="str">
        <f t="shared" si="16"/>
        <v>7003Hong Kong University Polytechnic</v>
      </c>
      <c r="W575" s="89">
        <v>7003</v>
      </c>
      <c r="X575" s="90">
        <v>32</v>
      </c>
      <c r="Y575" s="89" t="s">
        <v>1459</v>
      </c>
      <c r="Z575" s="89" t="s">
        <v>1350</v>
      </c>
      <c r="AA575" s="89" t="s">
        <v>1350</v>
      </c>
      <c r="AI575" s="16"/>
    </row>
    <row r="576" spans="22:35" x14ac:dyDescent="0.25">
      <c r="V576" s="6" t="str">
        <f t="shared" si="16"/>
        <v>7003Thailand</v>
      </c>
      <c r="W576" s="89">
        <v>7003</v>
      </c>
      <c r="X576" s="90">
        <v>33</v>
      </c>
      <c r="Y576" s="89" t="s">
        <v>1460</v>
      </c>
      <c r="Z576" s="89" t="s">
        <v>1350</v>
      </c>
      <c r="AA576" s="89" t="s">
        <v>1350</v>
      </c>
      <c r="AI576" s="16"/>
    </row>
    <row r="577" spans="22:35" x14ac:dyDescent="0.25">
      <c r="V577" s="6" t="str">
        <f t="shared" si="16"/>
        <v>7003Human Resource Development Unit</v>
      </c>
      <c r="W577" s="89">
        <v>7003</v>
      </c>
      <c r="X577" s="90">
        <v>34</v>
      </c>
      <c r="Y577" s="89" t="s">
        <v>1461</v>
      </c>
      <c r="Z577" s="89" t="s">
        <v>1350</v>
      </c>
      <c r="AA577" s="89" t="s">
        <v>1350</v>
      </c>
      <c r="AI577" s="16"/>
    </row>
    <row r="578" spans="22:35" x14ac:dyDescent="0.25">
      <c r="V578" s="6" t="str">
        <f t="shared" ref="V578:V641" si="17">W578&amp;Y578</f>
        <v>7003Defence Academy Headquarters Royal Brunei Armed Services</v>
      </c>
      <c r="W578" s="89">
        <v>7003</v>
      </c>
      <c r="X578" s="90">
        <v>35</v>
      </c>
      <c r="Y578" s="89" t="s">
        <v>1462</v>
      </c>
      <c r="Z578" s="89" t="s">
        <v>1350</v>
      </c>
      <c r="AA578" s="89" t="s">
        <v>1350</v>
      </c>
      <c r="AI578" s="16"/>
    </row>
    <row r="579" spans="22:35" x14ac:dyDescent="0.25">
      <c r="V579" s="6" t="str">
        <f t="shared" si="17"/>
        <v>7003The World Bank</v>
      </c>
      <c r="W579" s="89">
        <v>7003</v>
      </c>
      <c r="X579" s="90">
        <v>36</v>
      </c>
      <c r="Y579" s="89" t="s">
        <v>1463</v>
      </c>
      <c r="Z579" s="89" t="s">
        <v>1350</v>
      </c>
      <c r="AA579" s="89" t="s">
        <v>1350</v>
      </c>
      <c r="AI579" s="16"/>
    </row>
    <row r="580" spans="22:35" x14ac:dyDescent="0.25">
      <c r="V580" s="6" t="str">
        <f t="shared" si="17"/>
        <v>7003The World Bank</v>
      </c>
      <c r="W580" s="89">
        <v>7003</v>
      </c>
      <c r="X580" s="90">
        <v>37</v>
      </c>
      <c r="Y580" s="89" t="s">
        <v>1463</v>
      </c>
      <c r="Z580" s="89" t="s">
        <v>1350</v>
      </c>
      <c r="AA580" s="89" t="s">
        <v>1350</v>
      </c>
      <c r="AI580" s="16"/>
    </row>
    <row r="581" spans="22:35" x14ac:dyDescent="0.25">
      <c r="V581" s="6" t="str">
        <f t="shared" si="17"/>
        <v>7003The World Bank</v>
      </c>
      <c r="W581" s="89">
        <v>7003</v>
      </c>
      <c r="X581" s="90">
        <v>38</v>
      </c>
      <c r="Y581" s="89" t="s">
        <v>1463</v>
      </c>
      <c r="Z581" s="89" t="s">
        <v>1350</v>
      </c>
      <c r="AA581" s="89" t="s">
        <v>1350</v>
      </c>
      <c r="AI581" s="16"/>
    </row>
    <row r="582" spans="22:35" x14ac:dyDescent="0.25">
      <c r="V582" s="6" t="str">
        <f t="shared" si="17"/>
        <v>7003University of Economics &amp; Business ,Vetnam National University</v>
      </c>
      <c r="W582" s="89">
        <v>7003</v>
      </c>
      <c r="X582" s="90">
        <v>39</v>
      </c>
      <c r="Y582" s="89" t="s">
        <v>1464</v>
      </c>
      <c r="Z582" s="89" t="s">
        <v>1350</v>
      </c>
      <c r="AA582" s="89" t="s">
        <v>1350</v>
      </c>
      <c r="AI582" s="16"/>
    </row>
    <row r="583" spans="22:35" x14ac:dyDescent="0.25">
      <c r="V583" s="6" t="str">
        <f t="shared" si="17"/>
        <v>7003University of Economics &amp; Business ,Vietnam National University</v>
      </c>
      <c r="W583" s="6">
        <v>7003</v>
      </c>
      <c r="X583" s="6">
        <v>39</v>
      </c>
      <c r="Y583" s="6" t="s">
        <v>1465</v>
      </c>
      <c r="Z583" s="6" t="s">
        <v>1350</v>
      </c>
      <c r="AA583" s="6" t="s">
        <v>1350</v>
      </c>
      <c r="AI583" s="16"/>
    </row>
    <row r="584" spans="22:35" x14ac:dyDescent="0.25">
      <c r="V584" s="6" t="str">
        <f t="shared" si="17"/>
        <v>7003Hotel St Moritz</v>
      </c>
      <c r="W584" s="89">
        <v>7003</v>
      </c>
      <c r="X584" s="90">
        <v>40</v>
      </c>
      <c r="Y584" s="89" t="s">
        <v>1466</v>
      </c>
      <c r="Z584" s="89" t="s">
        <v>399</v>
      </c>
      <c r="AA584" s="89" t="s">
        <v>217</v>
      </c>
      <c r="AI584" s="16"/>
    </row>
    <row r="585" spans="22:35" x14ac:dyDescent="0.25">
      <c r="V585" s="6" t="str">
        <f t="shared" si="17"/>
        <v>7003Novotel Rotorua Lakeside</v>
      </c>
      <c r="W585" s="89">
        <v>7003</v>
      </c>
      <c r="X585" s="90">
        <v>41</v>
      </c>
      <c r="Y585" s="89" t="s">
        <v>1467</v>
      </c>
      <c r="Z585" s="89" t="s">
        <v>232</v>
      </c>
      <c r="AA585" s="89" t="s">
        <v>231</v>
      </c>
      <c r="AI585" s="16"/>
    </row>
    <row r="586" spans="22:35" x14ac:dyDescent="0.25">
      <c r="V586" s="6" t="str">
        <f t="shared" si="17"/>
        <v>7003Hotel Devonport</v>
      </c>
      <c r="W586" s="89">
        <v>7003</v>
      </c>
      <c r="X586" s="90">
        <v>42</v>
      </c>
      <c r="Y586" s="89" t="s">
        <v>1468</v>
      </c>
      <c r="Z586" s="89" t="s">
        <v>230</v>
      </c>
      <c r="AA586" s="89" t="s">
        <v>231</v>
      </c>
      <c r="AI586" s="16"/>
    </row>
    <row r="587" spans="22:35" x14ac:dyDescent="0.25">
      <c r="V587" s="6" t="str">
        <f t="shared" si="17"/>
        <v>7003Qatar Airways Tower 2</v>
      </c>
      <c r="W587" s="89">
        <v>7003</v>
      </c>
      <c r="X587" s="90">
        <v>43</v>
      </c>
      <c r="Y587" s="89" t="s">
        <v>1469</v>
      </c>
      <c r="Z587" s="89" t="s">
        <v>1350</v>
      </c>
      <c r="AA587" s="89" t="s">
        <v>1350</v>
      </c>
      <c r="AI587" s="16"/>
    </row>
    <row r="588" spans="22:35" x14ac:dyDescent="0.25">
      <c r="V588" s="6" t="str">
        <f t="shared" si="17"/>
        <v>7003Hebei University of Technology</v>
      </c>
      <c r="W588" s="89">
        <v>7003</v>
      </c>
      <c r="X588" s="90">
        <v>44</v>
      </c>
      <c r="Y588" s="89" t="s">
        <v>1470</v>
      </c>
      <c r="Z588" s="89" t="s">
        <v>1350</v>
      </c>
      <c r="AA588" s="89" t="s">
        <v>1350</v>
      </c>
      <c r="AI588" s="16"/>
    </row>
    <row r="589" spans="22:35" x14ac:dyDescent="0.25">
      <c r="V589" s="6" t="str">
        <f t="shared" si="17"/>
        <v>7003New Site</v>
      </c>
      <c r="W589" s="89">
        <v>7003</v>
      </c>
      <c r="X589" s="90">
        <v>95</v>
      </c>
      <c r="Y589" s="89" t="s">
        <v>764</v>
      </c>
      <c r="Z589" s="89"/>
      <c r="AA589" s="89"/>
      <c r="AI589" s="16"/>
    </row>
    <row r="590" spans="22:35" x14ac:dyDescent="0.25">
      <c r="V590" s="6" t="str">
        <f t="shared" si="17"/>
        <v>7003Extramural</v>
      </c>
      <c r="W590" s="89">
        <v>7003</v>
      </c>
      <c r="X590" s="90">
        <v>98</v>
      </c>
      <c r="Y590" s="89" t="s">
        <v>822</v>
      </c>
      <c r="Z590" s="89" t="s">
        <v>822</v>
      </c>
      <c r="AA590" s="89" t="s">
        <v>822</v>
      </c>
      <c r="AI590" s="16"/>
    </row>
    <row r="591" spans="22:35" x14ac:dyDescent="0.25">
      <c r="V591" s="6" t="str">
        <f t="shared" si="17"/>
        <v>7004Main Campus</v>
      </c>
      <c r="W591" s="6">
        <v>7004</v>
      </c>
      <c r="X591" s="6">
        <v>1</v>
      </c>
      <c r="Y591" s="6" t="s">
        <v>15</v>
      </c>
      <c r="Z591" s="6" t="s">
        <v>247</v>
      </c>
      <c r="AA591" s="6" t="s">
        <v>222</v>
      </c>
      <c r="AI591" s="16"/>
    </row>
    <row r="592" spans="22:35" x14ac:dyDescent="0.25">
      <c r="V592" s="6" t="str">
        <f t="shared" si="17"/>
        <v>7004Karori Campus</v>
      </c>
      <c r="W592" s="89">
        <v>7004</v>
      </c>
      <c r="X592" s="90">
        <v>2</v>
      </c>
      <c r="Y592" s="89" t="s">
        <v>1471</v>
      </c>
      <c r="Z592" s="89" t="s">
        <v>247</v>
      </c>
      <c r="AA592" s="89" t="s">
        <v>222</v>
      </c>
      <c r="AI592" s="16"/>
    </row>
    <row r="593" spans="22:35" x14ac:dyDescent="0.25">
      <c r="V593" s="6" t="str">
        <f t="shared" si="17"/>
        <v>7004Victoria University - Schools of Architecture &amp; Design</v>
      </c>
      <c r="W593" s="89">
        <v>7004</v>
      </c>
      <c r="X593" s="90">
        <v>3</v>
      </c>
      <c r="Y593" s="89" t="s">
        <v>1472</v>
      </c>
      <c r="Z593" s="89" t="s">
        <v>247</v>
      </c>
      <c r="AA593" s="89" t="s">
        <v>222</v>
      </c>
      <c r="AI593" s="16"/>
    </row>
    <row r="594" spans="22:35" x14ac:dyDescent="0.25">
      <c r="V594" s="6" t="str">
        <f t="shared" si="17"/>
        <v>7004Victoria Universtiy - Schools of Architecture &amp; Design</v>
      </c>
      <c r="W594" s="6">
        <v>7004</v>
      </c>
      <c r="X594" s="6">
        <v>3</v>
      </c>
      <c r="Y594" s="6" t="s">
        <v>1473</v>
      </c>
      <c r="Z594" s="6" t="s">
        <v>247</v>
      </c>
      <c r="AA594" s="6" t="s">
        <v>222</v>
      </c>
      <c r="AI594" s="16"/>
    </row>
    <row r="595" spans="22:35" x14ac:dyDescent="0.25">
      <c r="V595" s="6" t="str">
        <f t="shared" si="17"/>
        <v>7004Victoria University - School of Law, Government Buildings</v>
      </c>
      <c r="W595" s="89">
        <v>7004</v>
      </c>
      <c r="X595" s="90">
        <v>5</v>
      </c>
      <c r="Y595" s="89" t="s">
        <v>1474</v>
      </c>
      <c r="Z595" s="89" t="s">
        <v>247</v>
      </c>
      <c r="AA595" s="89" t="s">
        <v>222</v>
      </c>
      <c r="AI595" s="16"/>
    </row>
    <row r="596" spans="22:35" x14ac:dyDescent="0.25">
      <c r="V596" s="6" t="str">
        <f t="shared" si="17"/>
        <v>7004Victoria Universtiy - School of Law, Government Buildings</v>
      </c>
      <c r="W596" s="89">
        <v>7004</v>
      </c>
      <c r="X596" s="90">
        <v>5</v>
      </c>
      <c r="Y596" s="89" t="s">
        <v>1475</v>
      </c>
      <c r="Z596" s="89" t="s">
        <v>247</v>
      </c>
      <c r="AA596" s="89" t="s">
        <v>222</v>
      </c>
      <c r="AI596" s="16"/>
    </row>
    <row r="597" spans="22:35" x14ac:dyDescent="0.25">
      <c r="V597" s="6" t="str">
        <f t="shared" si="17"/>
        <v>7004Graduate School of Nursing, Midwifery and Health</v>
      </c>
      <c r="W597" s="6">
        <v>7004</v>
      </c>
      <c r="X597" s="6">
        <v>10</v>
      </c>
      <c r="Y597" s="6" t="s">
        <v>1476</v>
      </c>
      <c r="Z597" s="6" t="s">
        <v>247</v>
      </c>
      <c r="AA597" s="6" t="s">
        <v>222</v>
      </c>
      <c r="AI597" s="16"/>
    </row>
    <row r="598" spans="22:35" x14ac:dyDescent="0.25">
      <c r="V598" s="6" t="str">
        <f t="shared" si="17"/>
        <v>7004Auckland Campus</v>
      </c>
      <c r="W598" s="89">
        <v>7004</v>
      </c>
      <c r="X598" s="90">
        <v>11</v>
      </c>
      <c r="Y598" s="89" t="s">
        <v>88</v>
      </c>
      <c r="Z598" s="89" t="s">
        <v>227</v>
      </c>
      <c r="AA598" s="89" t="s">
        <v>228</v>
      </c>
      <c r="AI598" s="16"/>
    </row>
    <row r="599" spans="22:35" x14ac:dyDescent="0.25">
      <c r="V599" s="6" t="str">
        <f t="shared" si="17"/>
        <v>7004ICT Graduate School</v>
      </c>
      <c r="W599" s="89">
        <v>7004</v>
      </c>
      <c r="X599" s="90">
        <v>12</v>
      </c>
      <c r="Y599" s="89" t="s">
        <v>1477</v>
      </c>
      <c r="Z599" s="89" t="s">
        <v>247</v>
      </c>
      <c r="AA599" s="89" t="s">
        <v>222</v>
      </c>
      <c r="AI599" s="16"/>
    </row>
    <row r="600" spans="22:35" x14ac:dyDescent="0.25">
      <c r="V600" s="6" t="str">
        <f t="shared" si="17"/>
        <v>7004Chinese University of Hong Kong</v>
      </c>
      <c r="W600" s="6">
        <v>7004</v>
      </c>
      <c r="X600" s="6">
        <v>31</v>
      </c>
      <c r="Y600" s="6" t="s">
        <v>1478</v>
      </c>
      <c r="Z600" s="6" t="s">
        <v>1350</v>
      </c>
      <c r="AA600" s="6" t="s">
        <v>1350</v>
      </c>
      <c r="AI600" s="16"/>
    </row>
    <row r="601" spans="22:35" x14ac:dyDescent="0.25">
      <c r="V601" s="6" t="str">
        <f t="shared" si="17"/>
        <v>7004Institute Perguruan Bahasa Antarabangsa</v>
      </c>
      <c r="W601" s="89">
        <v>7004</v>
      </c>
      <c r="X601" s="90">
        <v>32</v>
      </c>
      <c r="Y601" s="89" t="s">
        <v>1479</v>
      </c>
      <c r="Z601" s="89" t="s">
        <v>1350</v>
      </c>
      <c r="AA601" s="89" t="s">
        <v>1350</v>
      </c>
      <c r="AI601" s="16"/>
    </row>
    <row r="602" spans="22:35" x14ac:dyDescent="0.25">
      <c r="V602" s="6" t="str">
        <f t="shared" si="17"/>
        <v>7004Maktab/Institut Perguruan Sultan Abdil Halim</v>
      </c>
      <c r="W602" s="89">
        <v>7004</v>
      </c>
      <c r="X602" s="90">
        <v>33</v>
      </c>
      <c r="Y602" s="89" t="s">
        <v>1480</v>
      </c>
      <c r="Z602" s="89" t="s">
        <v>1350</v>
      </c>
      <c r="AA602" s="89" t="s">
        <v>1350</v>
      </c>
      <c r="AI602" s="16"/>
    </row>
    <row r="603" spans="22:35" x14ac:dyDescent="0.25">
      <c r="V603" s="6" t="str">
        <f t="shared" si="17"/>
        <v>7004Maglis Amanah Rakyat Malaysia</v>
      </c>
      <c r="W603" s="6">
        <v>7004</v>
      </c>
      <c r="X603" s="6">
        <v>34</v>
      </c>
      <c r="Y603" s="6" t="s">
        <v>1481</v>
      </c>
      <c r="Z603" s="6" t="s">
        <v>1350</v>
      </c>
      <c r="AA603" s="6" t="s">
        <v>1350</v>
      </c>
      <c r="AI603" s="16"/>
    </row>
    <row r="604" spans="22:35" x14ac:dyDescent="0.25">
      <c r="V604" s="6" t="str">
        <f t="shared" si="17"/>
        <v>7004Regional English Language Centre</v>
      </c>
      <c r="W604" s="89">
        <v>7004</v>
      </c>
      <c r="X604" s="90">
        <v>35</v>
      </c>
      <c r="Y604" s="89" t="s">
        <v>1482</v>
      </c>
      <c r="Z604" s="89" t="s">
        <v>1350</v>
      </c>
      <c r="AA604" s="89" t="s">
        <v>1350</v>
      </c>
      <c r="AI604" s="16"/>
    </row>
    <row r="605" spans="22:35" x14ac:dyDescent="0.25">
      <c r="V605" s="6" t="str">
        <f t="shared" si="17"/>
        <v>7004Diplomatic Academy of Viet Nam</v>
      </c>
      <c r="W605" s="6">
        <v>7004</v>
      </c>
      <c r="X605" s="6">
        <v>36</v>
      </c>
      <c r="Y605" s="6" t="s">
        <v>1483</v>
      </c>
      <c r="Z605" s="6" t="s">
        <v>1350</v>
      </c>
      <c r="AA605" s="6" t="s">
        <v>1350</v>
      </c>
      <c r="AI605" s="16"/>
    </row>
    <row r="606" spans="22:35" x14ac:dyDescent="0.25">
      <c r="V606" s="6" t="str">
        <f t="shared" si="17"/>
        <v>7004Ho Chi Minh City University of Education (HCMUE)</v>
      </c>
      <c r="W606" s="89">
        <v>7004</v>
      </c>
      <c r="X606" s="90">
        <v>37</v>
      </c>
      <c r="Y606" s="89" t="s">
        <v>1484</v>
      </c>
      <c r="Z606" s="89" t="s">
        <v>1350</v>
      </c>
      <c r="AA606" s="89" t="s">
        <v>1350</v>
      </c>
      <c r="AI606" s="16"/>
    </row>
    <row r="607" spans="22:35" x14ac:dyDescent="0.25">
      <c r="V607" s="6" t="str">
        <f t="shared" si="17"/>
        <v>7004Xiamen University of Technology</v>
      </c>
      <c r="W607" s="6">
        <v>7004</v>
      </c>
      <c r="X607" s="6">
        <v>38</v>
      </c>
      <c r="Y607" s="6" t="s">
        <v>1485</v>
      </c>
      <c r="Z607" s="6" t="s">
        <v>1350</v>
      </c>
      <c r="AA607" s="6" t="s">
        <v>1350</v>
      </c>
      <c r="AI607" s="16"/>
    </row>
    <row r="608" spans="22:35" x14ac:dyDescent="0.25">
      <c r="V608" s="6" t="str">
        <f t="shared" si="17"/>
        <v>7004NZSM Albany Campus</v>
      </c>
      <c r="W608" s="89">
        <v>7004</v>
      </c>
      <c r="X608" s="90">
        <v>61</v>
      </c>
      <c r="Y608" s="89" t="s">
        <v>1486</v>
      </c>
      <c r="Z608" s="89" t="s">
        <v>257</v>
      </c>
      <c r="AA608" s="89" t="s">
        <v>228</v>
      </c>
      <c r="AI608" s="16"/>
    </row>
    <row r="609" spans="22:35" x14ac:dyDescent="0.25">
      <c r="V609" s="6" t="str">
        <f t="shared" si="17"/>
        <v>7004Victoria University New Zealand School Music</v>
      </c>
      <c r="W609" s="6">
        <v>7004</v>
      </c>
      <c r="X609" s="6">
        <v>62</v>
      </c>
      <c r="Y609" s="6" t="s">
        <v>1487</v>
      </c>
      <c r="Z609" s="6" t="s">
        <v>247</v>
      </c>
      <c r="AA609" s="6" t="s">
        <v>222</v>
      </c>
      <c r="AI609" s="16"/>
    </row>
    <row r="610" spans="22:35" x14ac:dyDescent="0.25">
      <c r="V610" s="6" t="str">
        <f t="shared" si="17"/>
        <v>7004Toi Whakaari: NZ Drama School</v>
      </c>
      <c r="W610" s="89">
        <v>7004</v>
      </c>
      <c r="X610" s="90">
        <v>63</v>
      </c>
      <c r="Y610" s="89" t="s">
        <v>1488</v>
      </c>
      <c r="Z610" s="89" t="s">
        <v>247</v>
      </c>
      <c r="AA610" s="89" t="s">
        <v>222</v>
      </c>
      <c r="AI610" s="16"/>
    </row>
    <row r="611" spans="22:35" x14ac:dyDescent="0.25">
      <c r="V611" s="6" t="str">
        <f t="shared" si="17"/>
        <v>7004COE Waiwhetu Campus</v>
      </c>
      <c r="W611" s="89">
        <v>7004</v>
      </c>
      <c r="X611" s="90">
        <v>83</v>
      </c>
      <c r="Y611" s="89" t="s">
        <v>1489</v>
      </c>
      <c r="Z611" s="89" t="s">
        <v>314</v>
      </c>
      <c r="AA611" s="89" t="s">
        <v>222</v>
      </c>
      <c r="AI611" s="16"/>
    </row>
    <row r="612" spans="22:35" x14ac:dyDescent="0.25">
      <c r="V612" s="6" t="str">
        <f t="shared" si="17"/>
        <v>7004COE Waiwhetu Vampus</v>
      </c>
      <c r="W612" s="6">
        <v>7004</v>
      </c>
      <c r="X612" s="6">
        <v>83</v>
      </c>
      <c r="Y612" s="6" t="s">
        <v>1490</v>
      </c>
      <c r="Z612" s="6" t="s">
        <v>314</v>
      </c>
      <c r="AA612" s="6" t="s">
        <v>222</v>
      </c>
      <c r="AI612" s="16"/>
    </row>
    <row r="613" spans="22:35" x14ac:dyDescent="0.25">
      <c r="V613" s="6" t="str">
        <f t="shared" si="17"/>
        <v>7004New Site</v>
      </c>
      <c r="W613" s="89">
        <v>7004</v>
      </c>
      <c r="X613" s="90">
        <v>95</v>
      </c>
      <c r="Y613" s="89" t="s">
        <v>764</v>
      </c>
      <c r="Z613" s="89"/>
      <c r="AA613" s="89"/>
      <c r="AI613" s="16"/>
    </row>
    <row r="614" spans="22:35" x14ac:dyDescent="0.25">
      <c r="V614" s="6" t="str">
        <f t="shared" si="17"/>
        <v>7004Extramural teaching</v>
      </c>
      <c r="W614" s="6">
        <v>7004</v>
      </c>
      <c r="X614" s="6">
        <v>98</v>
      </c>
      <c r="Y614" s="6" t="s">
        <v>1491</v>
      </c>
      <c r="Z614" s="6" t="s">
        <v>822</v>
      </c>
      <c r="AA614" s="6" t="s">
        <v>822</v>
      </c>
      <c r="AI614" s="16"/>
    </row>
    <row r="615" spans="22:35" x14ac:dyDescent="0.25">
      <c r="V615" s="6" t="str">
        <f t="shared" si="17"/>
        <v>7004Continuing Education</v>
      </c>
      <c r="W615" s="89">
        <v>7004</v>
      </c>
      <c r="X615" s="90">
        <v>99</v>
      </c>
      <c r="Y615" s="89" t="s">
        <v>1492</v>
      </c>
      <c r="Z615" s="89" t="s">
        <v>875</v>
      </c>
      <c r="AA615" s="89" t="s">
        <v>875</v>
      </c>
      <c r="AI615" s="16"/>
    </row>
    <row r="616" spans="22:35" x14ac:dyDescent="0.25">
      <c r="V616" s="6" t="str">
        <f t="shared" si="17"/>
        <v>7005Main Campus</v>
      </c>
      <c r="W616" s="6">
        <v>7005</v>
      </c>
      <c r="X616" s="6">
        <v>1</v>
      </c>
      <c r="Y616" s="6" t="s">
        <v>15</v>
      </c>
      <c r="Z616" s="6" t="s">
        <v>215</v>
      </c>
      <c r="AA616" s="6" t="s">
        <v>214</v>
      </c>
      <c r="AI616" s="16"/>
    </row>
    <row r="617" spans="22:35" x14ac:dyDescent="0.25">
      <c r="V617" s="6" t="str">
        <f t="shared" si="17"/>
        <v>7005Nelson Campus</v>
      </c>
      <c r="W617" s="89">
        <v>7005</v>
      </c>
      <c r="X617" s="90">
        <v>2</v>
      </c>
      <c r="Y617" s="89" t="s">
        <v>363</v>
      </c>
      <c r="Z617" s="89" t="s">
        <v>364</v>
      </c>
      <c r="AA617" s="89" t="s">
        <v>249</v>
      </c>
      <c r="AI617" s="16"/>
    </row>
    <row r="618" spans="22:35" x14ac:dyDescent="0.25">
      <c r="V618" s="6" t="str">
        <f t="shared" si="17"/>
        <v>7005Rotorua Campus</v>
      </c>
      <c r="W618" s="6">
        <v>7005</v>
      </c>
      <c r="X618" s="6">
        <v>3</v>
      </c>
      <c r="Y618" s="6" t="s">
        <v>135</v>
      </c>
      <c r="Z618" s="6" t="s">
        <v>232</v>
      </c>
      <c r="AA618" s="6" t="s">
        <v>231</v>
      </c>
      <c r="AI618" s="16"/>
    </row>
    <row r="619" spans="22:35" x14ac:dyDescent="0.25">
      <c r="V619" s="6" t="str">
        <f t="shared" si="17"/>
        <v>7005Tauranga Campus</v>
      </c>
      <c r="W619" s="89">
        <v>7005</v>
      </c>
      <c r="X619" s="90">
        <v>7</v>
      </c>
      <c r="Y619" s="89" t="s">
        <v>425</v>
      </c>
      <c r="Z619" s="89" t="s">
        <v>230</v>
      </c>
      <c r="AA619" s="89" t="s">
        <v>231</v>
      </c>
      <c r="AI619" s="16"/>
    </row>
    <row r="620" spans="22:35" x14ac:dyDescent="0.25">
      <c r="V620" s="6" t="str">
        <f t="shared" si="17"/>
        <v>7005New Plymouth</v>
      </c>
      <c r="W620" s="89">
        <v>7005</v>
      </c>
      <c r="X620" s="90">
        <v>8</v>
      </c>
      <c r="Y620" s="89" t="s">
        <v>110</v>
      </c>
      <c r="Z620" s="89" t="s">
        <v>297</v>
      </c>
      <c r="AA620" s="89" t="s">
        <v>298</v>
      </c>
      <c r="AI620" s="16"/>
    </row>
    <row r="621" spans="22:35" x14ac:dyDescent="0.25">
      <c r="V621" s="6" t="str">
        <f t="shared" si="17"/>
        <v>7005New Site</v>
      </c>
      <c r="W621" s="89">
        <v>7005</v>
      </c>
      <c r="X621" s="90">
        <v>95</v>
      </c>
      <c r="Y621" s="89" t="s">
        <v>764</v>
      </c>
      <c r="Z621" s="89"/>
      <c r="AA621" s="89"/>
      <c r="AI621" s="16"/>
    </row>
    <row r="622" spans="22:35" x14ac:dyDescent="0.25">
      <c r="V622" s="6" t="str">
        <f t="shared" si="17"/>
        <v>7005Extramural</v>
      </c>
      <c r="W622" s="89">
        <v>7005</v>
      </c>
      <c r="X622" s="90">
        <v>98</v>
      </c>
      <c r="Y622" s="89" t="s">
        <v>822</v>
      </c>
      <c r="Z622" s="89" t="s">
        <v>822</v>
      </c>
      <c r="AA622" s="89" t="s">
        <v>822</v>
      </c>
      <c r="AI622" s="16"/>
    </row>
    <row r="623" spans="22:35" x14ac:dyDescent="0.25">
      <c r="V623" s="6" t="str">
        <f t="shared" si="17"/>
        <v>7006Lincoln University Main Campus</v>
      </c>
      <c r="W623" s="89">
        <v>7006</v>
      </c>
      <c r="X623" s="90">
        <v>1</v>
      </c>
      <c r="Y623" s="89" t="s">
        <v>426</v>
      </c>
      <c r="Z623" s="89" t="s">
        <v>427</v>
      </c>
      <c r="AA623" s="89" t="s">
        <v>214</v>
      </c>
      <c r="AI623" s="16"/>
    </row>
    <row r="624" spans="22:35" x14ac:dyDescent="0.25">
      <c r="V624" s="6" t="str">
        <f t="shared" si="17"/>
        <v>7006Singapore</v>
      </c>
      <c r="W624" s="89">
        <v>7006</v>
      </c>
      <c r="X624" s="90">
        <v>2</v>
      </c>
      <c r="Y624" s="89" t="s">
        <v>1440</v>
      </c>
      <c r="Z624" s="89" t="s">
        <v>1350</v>
      </c>
      <c r="AA624" s="89" t="s">
        <v>1350</v>
      </c>
      <c r="AI624" s="16"/>
    </row>
    <row r="625" spans="22:35" x14ac:dyDescent="0.25">
      <c r="V625" s="6" t="str">
        <f t="shared" si="17"/>
        <v>7006Blenheim</v>
      </c>
      <c r="W625" s="6">
        <v>7006</v>
      </c>
      <c r="X625" s="6">
        <v>3</v>
      </c>
      <c r="Y625" s="6" t="s">
        <v>428</v>
      </c>
      <c r="Z625" s="6" t="s">
        <v>317</v>
      </c>
      <c r="AA625" s="6" t="s">
        <v>318</v>
      </c>
      <c r="AI625" s="16"/>
    </row>
    <row r="626" spans="22:35" x14ac:dyDescent="0.25">
      <c r="V626" s="6" t="str">
        <f t="shared" si="17"/>
        <v>7006Bay of Plenty ex Tauranga</v>
      </c>
      <c r="W626" s="89">
        <v>7006</v>
      </c>
      <c r="X626" s="90">
        <v>4</v>
      </c>
      <c r="Y626" s="89" t="s">
        <v>429</v>
      </c>
      <c r="Z626" s="89" t="s">
        <v>232</v>
      </c>
      <c r="AA626" s="89" t="s">
        <v>231</v>
      </c>
      <c r="AI626" s="16"/>
    </row>
    <row r="627" spans="22:35" x14ac:dyDescent="0.25">
      <c r="V627" s="6" t="str">
        <f t="shared" si="17"/>
        <v>7006Christchurch</v>
      </c>
      <c r="W627" s="89">
        <v>7006</v>
      </c>
      <c r="X627" s="90">
        <v>4</v>
      </c>
      <c r="Y627" s="89" t="s">
        <v>37</v>
      </c>
      <c r="Z627" s="89" t="s">
        <v>215</v>
      </c>
      <c r="AA627" s="89" t="s">
        <v>214</v>
      </c>
      <c r="AI627" s="16"/>
    </row>
    <row r="628" spans="22:35" x14ac:dyDescent="0.25">
      <c r="V628" s="6" t="str">
        <f t="shared" si="17"/>
        <v>7006Auckland</v>
      </c>
      <c r="W628" s="89">
        <v>7006</v>
      </c>
      <c r="X628" s="90">
        <v>5</v>
      </c>
      <c r="Y628" s="89" t="s">
        <v>2</v>
      </c>
      <c r="Z628" s="89" t="s">
        <v>227</v>
      </c>
      <c r="AA628" s="89" t="s">
        <v>228</v>
      </c>
      <c r="AI628" s="16"/>
    </row>
    <row r="629" spans="22:35" x14ac:dyDescent="0.25">
      <c r="V629" s="6" t="str">
        <f t="shared" si="17"/>
        <v>7006Canterbury</v>
      </c>
      <c r="W629" s="89">
        <v>7006</v>
      </c>
      <c r="X629" s="90">
        <v>5</v>
      </c>
      <c r="Y629" s="89" t="s">
        <v>7</v>
      </c>
      <c r="Z629" s="89" t="s">
        <v>215</v>
      </c>
      <c r="AA629" s="89" t="s">
        <v>214</v>
      </c>
      <c r="AI629" s="16"/>
    </row>
    <row r="630" spans="22:35" x14ac:dyDescent="0.25">
      <c r="V630" s="6" t="str">
        <f t="shared" si="17"/>
        <v>7006Sarawak</v>
      </c>
      <c r="W630" s="6">
        <v>7006</v>
      </c>
      <c r="X630" s="6">
        <v>6</v>
      </c>
      <c r="Y630" s="6" t="s">
        <v>1493</v>
      </c>
      <c r="Z630" s="6" t="s">
        <v>1350</v>
      </c>
      <c r="AA630" s="6" t="s">
        <v>1350</v>
      </c>
      <c r="AI630" s="16"/>
    </row>
    <row r="631" spans="22:35" x14ac:dyDescent="0.25">
      <c r="V631" s="6" t="str">
        <f t="shared" si="17"/>
        <v>7006Hawke's Bay</v>
      </c>
      <c r="W631" s="89">
        <v>7006</v>
      </c>
      <c r="X631" s="90">
        <v>7</v>
      </c>
      <c r="Y631" s="89" t="s">
        <v>5</v>
      </c>
      <c r="Z631" s="89" t="s">
        <v>223</v>
      </c>
      <c r="AA631" s="89" t="s">
        <v>224</v>
      </c>
      <c r="AI631" s="16"/>
    </row>
    <row r="632" spans="22:35" x14ac:dyDescent="0.25">
      <c r="V632" s="6" t="str">
        <f t="shared" si="17"/>
        <v>7006Manawatu Wanganui Wairarapa</v>
      </c>
      <c r="W632" s="6">
        <v>7006</v>
      </c>
      <c r="X632" s="6">
        <v>8</v>
      </c>
      <c r="Y632" s="6" t="s">
        <v>430</v>
      </c>
      <c r="Z632" s="6" t="s">
        <v>323</v>
      </c>
      <c r="AA632" s="6" t="s">
        <v>324</v>
      </c>
      <c r="AI632" s="16"/>
    </row>
    <row r="633" spans="22:35" x14ac:dyDescent="0.25">
      <c r="V633" s="6" t="str">
        <f t="shared" si="17"/>
        <v>7006Nelson Marlborough Tasman</v>
      </c>
      <c r="W633" s="89">
        <v>7006</v>
      </c>
      <c r="X633" s="90">
        <v>9</v>
      </c>
      <c r="Y633" s="89" t="s">
        <v>431</v>
      </c>
      <c r="Z633" s="89" t="s">
        <v>364</v>
      </c>
      <c r="AA633" s="89" t="s">
        <v>249</v>
      </c>
      <c r="AI633" s="16"/>
    </row>
    <row r="634" spans="22:35" x14ac:dyDescent="0.25">
      <c r="V634" s="6" t="str">
        <f t="shared" si="17"/>
        <v>7006Northland</v>
      </c>
      <c r="W634" s="89">
        <v>7006</v>
      </c>
      <c r="X634" s="90">
        <v>10</v>
      </c>
      <c r="Y634" s="89" t="s">
        <v>1</v>
      </c>
      <c r="Z634" s="89" t="s">
        <v>236</v>
      </c>
      <c r="AA634" s="89" t="s">
        <v>237</v>
      </c>
      <c r="AI634" s="16"/>
    </row>
    <row r="635" spans="22:35" x14ac:dyDescent="0.25">
      <c r="V635" s="6" t="str">
        <f t="shared" si="17"/>
        <v>7006Otago</v>
      </c>
      <c r="W635" s="89">
        <v>7006</v>
      </c>
      <c r="X635" s="90">
        <v>11</v>
      </c>
      <c r="Y635" s="89" t="s">
        <v>8</v>
      </c>
      <c r="Z635" s="89" t="s">
        <v>219</v>
      </c>
      <c r="AA635" s="89" t="s">
        <v>217</v>
      </c>
      <c r="AI635" s="16"/>
    </row>
    <row r="636" spans="22:35" x14ac:dyDescent="0.25">
      <c r="V636" s="6" t="str">
        <f t="shared" si="17"/>
        <v>7006South Canterbury</v>
      </c>
      <c r="W636" s="89">
        <v>7006</v>
      </c>
      <c r="X636" s="90">
        <v>12</v>
      </c>
      <c r="Y636" s="89" t="s">
        <v>432</v>
      </c>
      <c r="Z636" s="89" t="s">
        <v>218</v>
      </c>
      <c r="AA636" s="89" t="s">
        <v>214</v>
      </c>
      <c r="AI636" s="16"/>
    </row>
    <row r="637" spans="22:35" x14ac:dyDescent="0.25">
      <c r="V637" s="6" t="str">
        <f t="shared" si="17"/>
        <v>7006South Waikato</v>
      </c>
      <c r="W637" s="6">
        <v>7006</v>
      </c>
      <c r="X637" s="6">
        <v>13</v>
      </c>
      <c r="Y637" s="6" t="s">
        <v>433</v>
      </c>
      <c r="Z637" s="6" t="s">
        <v>232</v>
      </c>
      <c r="AA637" s="6" t="s">
        <v>231</v>
      </c>
      <c r="AI637" s="16"/>
    </row>
    <row r="638" spans="22:35" x14ac:dyDescent="0.25">
      <c r="V638" s="6" t="str">
        <f t="shared" si="17"/>
        <v>7006Southland</v>
      </c>
      <c r="W638" s="89">
        <v>7006</v>
      </c>
      <c r="X638" s="90">
        <v>14</v>
      </c>
      <c r="Y638" s="89" t="s">
        <v>9</v>
      </c>
      <c r="Z638" s="89" t="s">
        <v>376</v>
      </c>
      <c r="AA638" s="89" t="s">
        <v>377</v>
      </c>
      <c r="AI638" s="16"/>
    </row>
    <row r="639" spans="22:35" x14ac:dyDescent="0.25">
      <c r="V639" s="6" t="str">
        <f t="shared" si="17"/>
        <v>7006Taranaki</v>
      </c>
      <c r="W639" s="6">
        <v>7006</v>
      </c>
      <c r="X639" s="6">
        <v>15</v>
      </c>
      <c r="Y639" s="6" t="s">
        <v>4</v>
      </c>
      <c r="Z639" s="6" t="s">
        <v>297</v>
      </c>
      <c r="AA639" s="6" t="s">
        <v>298</v>
      </c>
      <c r="AI639" s="16"/>
    </row>
    <row r="640" spans="22:35" x14ac:dyDescent="0.25">
      <c r="V640" s="6" t="str">
        <f t="shared" si="17"/>
        <v>7006Tauranga</v>
      </c>
      <c r="W640" s="89">
        <v>7006</v>
      </c>
      <c r="X640" s="90">
        <v>16</v>
      </c>
      <c r="Y640" s="89" t="s">
        <v>101</v>
      </c>
      <c r="Z640" s="89" t="s">
        <v>230</v>
      </c>
      <c r="AA640" s="89" t="s">
        <v>231</v>
      </c>
      <c r="AI640" s="16"/>
    </row>
    <row r="641" spans="22:35" x14ac:dyDescent="0.25">
      <c r="V641" s="6" t="str">
        <f t="shared" si="17"/>
        <v>7006Auckland</v>
      </c>
      <c r="W641" s="89">
        <v>7006</v>
      </c>
      <c r="X641" s="90">
        <v>17</v>
      </c>
      <c r="Y641" s="89" t="s">
        <v>2</v>
      </c>
      <c r="Z641" s="89" t="s">
        <v>227</v>
      </c>
      <c r="AA641" s="89" t="s">
        <v>228</v>
      </c>
      <c r="AI641" s="16"/>
    </row>
    <row r="642" spans="22:35" x14ac:dyDescent="0.25">
      <c r="V642" s="6" t="str">
        <f t="shared" ref="V642:V705" si="18">W642&amp;Y642</f>
        <v>7006Gisborne</v>
      </c>
      <c r="W642" s="6">
        <v>7006</v>
      </c>
      <c r="X642" s="6">
        <v>18</v>
      </c>
      <c r="Y642" s="6" t="s">
        <v>102</v>
      </c>
      <c r="Z642" s="6" t="s">
        <v>234</v>
      </c>
      <c r="AA642" s="6" t="s">
        <v>235</v>
      </c>
      <c r="AI642" s="16"/>
    </row>
    <row r="643" spans="22:35" x14ac:dyDescent="0.25">
      <c r="V643" s="6" t="str">
        <f t="shared" si="18"/>
        <v>7006West Coast</v>
      </c>
      <c r="W643" s="89">
        <v>7006</v>
      </c>
      <c r="X643" s="90">
        <v>19</v>
      </c>
      <c r="Y643" s="89" t="s">
        <v>6</v>
      </c>
      <c r="Z643" s="89" t="s">
        <v>211</v>
      </c>
      <c r="AA643" s="89" t="s">
        <v>212</v>
      </c>
      <c r="AI643" s="16"/>
    </row>
    <row r="644" spans="22:35" x14ac:dyDescent="0.25">
      <c r="V644" s="6" t="str">
        <f t="shared" si="18"/>
        <v>7006Telford Main Campus</v>
      </c>
      <c r="W644" s="6">
        <v>7006</v>
      </c>
      <c r="X644" s="6">
        <v>20</v>
      </c>
      <c r="Y644" s="6" t="s">
        <v>435</v>
      </c>
      <c r="Z644" s="6" t="s">
        <v>216</v>
      </c>
      <c r="AA644" s="6" t="s">
        <v>217</v>
      </c>
      <c r="AI644" s="16"/>
    </row>
    <row r="645" spans="22:35" x14ac:dyDescent="0.25">
      <c r="V645" s="6" t="str">
        <f t="shared" si="18"/>
        <v>7006Waikato</v>
      </c>
      <c r="W645" s="89">
        <v>7006</v>
      </c>
      <c r="X645" s="90">
        <v>21</v>
      </c>
      <c r="Y645" s="89" t="s">
        <v>3</v>
      </c>
      <c r="Z645" s="89" t="s">
        <v>225</v>
      </c>
      <c r="AA645" s="89" t="s">
        <v>226</v>
      </c>
      <c r="AI645" s="16"/>
    </row>
    <row r="646" spans="22:35" x14ac:dyDescent="0.25">
      <c r="V646" s="6" t="str">
        <f t="shared" si="18"/>
        <v>7006Wellington</v>
      </c>
      <c r="W646" s="89">
        <v>7006</v>
      </c>
      <c r="X646" s="90">
        <v>22</v>
      </c>
      <c r="Y646" s="89" t="s">
        <v>0</v>
      </c>
      <c r="Z646" s="89" t="s">
        <v>314</v>
      </c>
      <c r="AA646" s="89" t="s">
        <v>222</v>
      </c>
      <c r="AI646" s="16"/>
    </row>
    <row r="647" spans="22:35" x14ac:dyDescent="0.25">
      <c r="V647" s="6" t="str">
        <f t="shared" si="18"/>
        <v>7006New Site</v>
      </c>
      <c r="W647" s="89">
        <v>7006</v>
      </c>
      <c r="X647" s="90">
        <v>95</v>
      </c>
      <c r="Y647" s="89" t="s">
        <v>764</v>
      </c>
      <c r="Z647" s="89"/>
      <c r="AA647" s="89"/>
      <c r="AI647" s="16"/>
    </row>
    <row r="648" spans="22:35" x14ac:dyDescent="0.25">
      <c r="V648" s="6" t="str">
        <f t="shared" si="18"/>
        <v>7006Extramural/Distance Learning</v>
      </c>
      <c r="W648" s="89">
        <v>7006</v>
      </c>
      <c r="X648" s="90">
        <v>98</v>
      </c>
      <c r="Y648" s="89" t="s">
        <v>966</v>
      </c>
      <c r="Z648" s="89" t="s">
        <v>822</v>
      </c>
      <c r="AA648" s="89" t="s">
        <v>822</v>
      </c>
      <c r="AI648" s="16"/>
    </row>
    <row r="649" spans="22:35" x14ac:dyDescent="0.25">
      <c r="V649" s="6" t="str">
        <f t="shared" si="18"/>
        <v>7006Community Education Courses</v>
      </c>
      <c r="W649" s="6">
        <v>7006</v>
      </c>
      <c r="X649" s="6">
        <v>99</v>
      </c>
      <c r="Y649" s="6" t="s">
        <v>874</v>
      </c>
      <c r="Z649" s="6" t="s">
        <v>875</v>
      </c>
      <c r="AA649" s="6" t="s">
        <v>875</v>
      </c>
      <c r="AI649" s="16"/>
    </row>
    <row r="650" spans="22:35" x14ac:dyDescent="0.25">
      <c r="V650" s="6" t="str">
        <f t="shared" si="18"/>
        <v>7006Auckland</v>
      </c>
      <c r="W650" s="89">
        <v>7006</v>
      </c>
      <c r="X650" s="90" t="s">
        <v>1494</v>
      </c>
      <c r="Y650" s="89" t="s">
        <v>2</v>
      </c>
      <c r="Z650" s="89" t="s">
        <v>227</v>
      </c>
      <c r="AA650" s="89" t="s">
        <v>228</v>
      </c>
      <c r="AI650" s="16"/>
    </row>
    <row r="651" spans="22:35" x14ac:dyDescent="0.25">
      <c r="V651" s="6" t="str">
        <f t="shared" si="18"/>
        <v>7006Blenheim</v>
      </c>
      <c r="W651" s="89">
        <v>7006</v>
      </c>
      <c r="X651" s="90" t="s">
        <v>1495</v>
      </c>
      <c r="Y651" s="89" t="s">
        <v>428</v>
      </c>
      <c r="Z651" s="89" t="s">
        <v>317</v>
      </c>
      <c r="AA651" s="89" t="s">
        <v>318</v>
      </c>
      <c r="AI651" s="16"/>
    </row>
    <row r="652" spans="22:35" x14ac:dyDescent="0.25">
      <c r="V652" s="6" t="str">
        <f t="shared" si="18"/>
        <v>7006Christchurch</v>
      </c>
      <c r="W652" s="89">
        <v>7006</v>
      </c>
      <c r="X652" s="90" t="s">
        <v>90</v>
      </c>
      <c r="Y652" s="89" t="s">
        <v>37</v>
      </c>
      <c r="Z652" s="89" t="s">
        <v>215</v>
      </c>
      <c r="AA652" s="89" t="s">
        <v>214</v>
      </c>
      <c r="AI652" s="16"/>
    </row>
    <row r="653" spans="22:35" x14ac:dyDescent="0.25">
      <c r="V653" s="6" t="str">
        <f t="shared" si="18"/>
        <v>7006Main Campus</v>
      </c>
      <c r="W653" s="6">
        <v>7006</v>
      </c>
      <c r="X653" s="6" t="s">
        <v>1496</v>
      </c>
      <c r="Y653" s="6" t="s">
        <v>15</v>
      </c>
      <c r="Z653" s="6" t="s">
        <v>427</v>
      </c>
      <c r="AA653" s="6" t="s">
        <v>214</v>
      </c>
      <c r="AI653" s="16"/>
    </row>
    <row r="654" spans="22:35" x14ac:dyDescent="0.25">
      <c r="V654" s="6" t="str">
        <f t="shared" si="18"/>
        <v>7006Singapore</v>
      </c>
      <c r="W654" s="89">
        <v>7006</v>
      </c>
      <c r="X654" s="90" t="s">
        <v>1497</v>
      </c>
      <c r="Y654" s="89" t="s">
        <v>1440</v>
      </c>
      <c r="Z654" s="89" t="s">
        <v>1350</v>
      </c>
      <c r="AA654" s="89" t="s">
        <v>1350</v>
      </c>
      <c r="AI654" s="16"/>
    </row>
    <row r="655" spans="22:35" x14ac:dyDescent="0.25">
      <c r="V655" s="6" t="str">
        <f t="shared" si="18"/>
        <v>7007Main Campus</v>
      </c>
      <c r="W655" s="89">
        <v>7007</v>
      </c>
      <c r="X655" s="90">
        <v>1</v>
      </c>
      <c r="Y655" s="89" t="s">
        <v>15</v>
      </c>
      <c r="Z655" s="89" t="s">
        <v>219</v>
      </c>
      <c r="AA655" s="89" t="s">
        <v>217</v>
      </c>
      <c r="AI655" s="16"/>
    </row>
    <row r="656" spans="22:35" x14ac:dyDescent="0.25">
      <c r="V656" s="6" t="str">
        <f t="shared" si="18"/>
        <v>7007Christchurch Campus</v>
      </c>
      <c r="W656" s="89">
        <v>7007</v>
      </c>
      <c r="X656" s="90">
        <v>2</v>
      </c>
      <c r="Y656" s="89" t="s">
        <v>91</v>
      </c>
      <c r="Z656" s="89" t="s">
        <v>215</v>
      </c>
      <c r="AA656" s="89" t="s">
        <v>214</v>
      </c>
      <c r="AI656" s="16"/>
    </row>
    <row r="657" spans="22:35" x14ac:dyDescent="0.25">
      <c r="V657" s="6" t="str">
        <f t="shared" si="18"/>
        <v>7007School of Medicine and Health Sciences</v>
      </c>
      <c r="W657" s="89">
        <v>7007</v>
      </c>
      <c r="X657" s="90">
        <v>3</v>
      </c>
      <c r="Y657" s="89" t="s">
        <v>1498</v>
      </c>
      <c r="Z657" s="89" t="s">
        <v>247</v>
      </c>
      <c r="AA657" s="89" t="s">
        <v>222</v>
      </c>
      <c r="AI657" s="16"/>
    </row>
    <row r="658" spans="22:35" x14ac:dyDescent="0.25">
      <c r="V658" s="6" t="str">
        <f t="shared" si="18"/>
        <v>7007Auckland Campus</v>
      </c>
      <c r="W658" s="89">
        <v>7007</v>
      </c>
      <c r="X658" s="90">
        <v>4</v>
      </c>
      <c r="Y658" s="89" t="s">
        <v>88</v>
      </c>
      <c r="Z658" s="89" t="s">
        <v>227</v>
      </c>
      <c r="AA658" s="89" t="s">
        <v>228</v>
      </c>
      <c r="AI658" s="16"/>
    </row>
    <row r="659" spans="22:35" x14ac:dyDescent="0.25">
      <c r="V659" s="6" t="str">
        <f t="shared" si="18"/>
        <v>7007Invercargill Campus</v>
      </c>
      <c r="W659" s="89">
        <v>7007</v>
      </c>
      <c r="X659" s="90">
        <v>5</v>
      </c>
      <c r="Y659" s="89" t="s">
        <v>1499</v>
      </c>
      <c r="Z659" s="89" t="s">
        <v>376</v>
      </c>
      <c r="AA659" s="89" t="s">
        <v>377</v>
      </c>
      <c r="AI659" s="16"/>
    </row>
    <row r="660" spans="22:35" x14ac:dyDescent="0.25">
      <c r="V660" s="6" t="str">
        <f t="shared" si="18"/>
        <v>7007New Site</v>
      </c>
      <c r="W660" s="89">
        <v>7007</v>
      </c>
      <c r="X660" s="90">
        <v>95</v>
      </c>
      <c r="Y660" s="89" t="s">
        <v>764</v>
      </c>
      <c r="Z660" s="89"/>
      <c r="AA660" s="89"/>
      <c r="AI660" s="16"/>
    </row>
    <row r="661" spans="22:35" x14ac:dyDescent="0.25">
      <c r="V661" s="6" t="str">
        <f t="shared" si="18"/>
        <v>7007Distance Learning</v>
      </c>
      <c r="W661" s="89">
        <v>7007</v>
      </c>
      <c r="X661" s="90">
        <v>98</v>
      </c>
      <c r="Y661" s="89" t="s">
        <v>911</v>
      </c>
      <c r="Z661" s="89" t="s">
        <v>822</v>
      </c>
      <c r="AA661" s="89" t="s">
        <v>822</v>
      </c>
      <c r="AI661" s="16"/>
    </row>
    <row r="662" spans="22:35" x14ac:dyDescent="0.25">
      <c r="V662" s="6" t="str">
        <f t="shared" si="18"/>
        <v>7007Community education</v>
      </c>
      <c r="W662" s="89">
        <v>7007</v>
      </c>
      <c r="X662" s="90">
        <v>99</v>
      </c>
      <c r="Y662" s="89" t="s">
        <v>1500</v>
      </c>
      <c r="Z662" s="89" t="s">
        <v>875</v>
      </c>
      <c r="AA662" s="89" t="s">
        <v>875</v>
      </c>
      <c r="AI662" s="16"/>
    </row>
    <row r="663" spans="22:35" x14ac:dyDescent="0.25">
      <c r="V663" s="6" t="str">
        <f t="shared" si="18"/>
        <v>7008Main Campus - AUT</v>
      </c>
      <c r="W663" s="89">
        <v>7008</v>
      </c>
      <c r="X663" s="90">
        <v>1</v>
      </c>
      <c r="Y663" s="89" t="s">
        <v>436</v>
      </c>
      <c r="Z663" s="89" t="s">
        <v>227</v>
      </c>
      <c r="AA663" s="89" t="s">
        <v>228</v>
      </c>
      <c r="AI663" s="16"/>
    </row>
    <row r="664" spans="22:35" x14ac:dyDescent="0.25">
      <c r="V664" s="6" t="str">
        <f t="shared" si="18"/>
        <v>7008AUT North</v>
      </c>
      <c r="W664" s="89">
        <v>7008</v>
      </c>
      <c r="X664" s="90">
        <v>2</v>
      </c>
      <c r="Y664" s="89" t="s">
        <v>967</v>
      </c>
      <c r="Z664" s="89" t="s">
        <v>257</v>
      </c>
      <c r="AA664" s="89" t="s">
        <v>228</v>
      </c>
      <c r="AI664" s="16"/>
    </row>
    <row r="665" spans="22:35" x14ac:dyDescent="0.25">
      <c r="V665" s="6" t="str">
        <f t="shared" si="18"/>
        <v>7008AUT South</v>
      </c>
      <c r="W665" s="6">
        <v>7008</v>
      </c>
      <c r="X665" s="6">
        <v>3</v>
      </c>
      <c r="Y665" s="6" t="s">
        <v>968</v>
      </c>
      <c r="Z665" s="6" t="s">
        <v>259</v>
      </c>
      <c r="AA665" s="6" t="s">
        <v>228</v>
      </c>
      <c r="AI665" s="16"/>
    </row>
    <row r="666" spans="22:35" x14ac:dyDescent="0.25">
      <c r="V666" s="6" t="str">
        <f t="shared" si="18"/>
        <v>7008Millenium Campus</v>
      </c>
      <c r="W666" s="89">
        <v>7008</v>
      </c>
      <c r="X666" s="90">
        <v>4</v>
      </c>
      <c r="Y666" s="89" t="s">
        <v>969</v>
      </c>
      <c r="Z666" s="89" t="s">
        <v>257</v>
      </c>
      <c r="AA666" s="89" t="s">
        <v>228</v>
      </c>
      <c r="AI666" s="16"/>
    </row>
    <row r="667" spans="22:35" x14ac:dyDescent="0.25">
      <c r="V667" s="6" t="str">
        <f t="shared" si="18"/>
        <v>7008New Site</v>
      </c>
      <c r="W667" s="89">
        <v>7008</v>
      </c>
      <c r="X667" s="90">
        <v>95</v>
      </c>
      <c r="Y667" s="89" t="s">
        <v>764</v>
      </c>
      <c r="Z667" s="89"/>
      <c r="AA667" s="89"/>
      <c r="AI667" s="16"/>
    </row>
    <row r="668" spans="22:35" x14ac:dyDescent="0.25">
      <c r="V668" s="6" t="str">
        <f t="shared" si="18"/>
        <v>7008Courses delivered extramurally or by distance learning</v>
      </c>
      <c r="W668" s="89">
        <v>7008</v>
      </c>
      <c r="X668" s="90">
        <v>98</v>
      </c>
      <c r="Y668" s="89" t="s">
        <v>903</v>
      </c>
      <c r="Z668" s="89" t="s">
        <v>822</v>
      </c>
      <c r="AA668" s="89" t="s">
        <v>822</v>
      </c>
      <c r="AI668" s="16"/>
    </row>
    <row r="669" spans="22:35" x14ac:dyDescent="0.25">
      <c r="V669" s="6" t="str">
        <f t="shared" si="18"/>
        <v>7099Te Kaupapa Training Centre</v>
      </c>
      <c r="W669" s="89">
        <v>7099</v>
      </c>
      <c r="X669" s="90">
        <v>1</v>
      </c>
      <c r="Y669" s="89" t="s">
        <v>437</v>
      </c>
      <c r="Z669" s="89" t="s">
        <v>314</v>
      </c>
      <c r="AA669" s="89" t="s">
        <v>222</v>
      </c>
      <c r="AI669" s="16"/>
    </row>
    <row r="670" spans="22:35" x14ac:dyDescent="0.25">
      <c r="V670" s="6" t="str">
        <f t="shared" si="18"/>
        <v>7099New Site</v>
      </c>
      <c r="W670" s="89">
        <v>7099</v>
      </c>
      <c r="X670" s="90">
        <v>95</v>
      </c>
      <c r="Y670" s="89" t="s">
        <v>764</v>
      </c>
      <c r="Z670" s="89"/>
      <c r="AA670" s="89"/>
      <c r="AI670" s="16"/>
    </row>
    <row r="671" spans="22:35" x14ac:dyDescent="0.25">
      <c r="V671" s="6" t="str">
        <f t="shared" si="18"/>
        <v>7123North Shore Airfield</v>
      </c>
      <c r="W671" s="89">
        <v>7123</v>
      </c>
      <c r="X671" s="90">
        <v>1</v>
      </c>
      <c r="Y671" s="89" t="s">
        <v>1501</v>
      </c>
      <c r="Z671" s="89" t="s">
        <v>368</v>
      </c>
      <c r="AA671" s="89" t="s">
        <v>228</v>
      </c>
      <c r="AI671" s="16"/>
    </row>
    <row r="672" spans="22:35" x14ac:dyDescent="0.25">
      <c r="V672" s="6" t="str">
        <f t="shared" si="18"/>
        <v>7123New Site</v>
      </c>
      <c r="W672" s="89">
        <v>7123</v>
      </c>
      <c r="X672" s="90">
        <v>95</v>
      </c>
      <c r="Y672" s="89" t="s">
        <v>764</v>
      </c>
      <c r="Z672" s="89"/>
      <c r="AA672" s="89"/>
      <c r="AI672" s="16"/>
    </row>
    <row r="673" spans="22:35" x14ac:dyDescent="0.25">
      <c r="V673" s="6" t="str">
        <f t="shared" si="18"/>
        <v>7164Auckland City Central Campus</v>
      </c>
      <c r="W673" s="89">
        <v>7164</v>
      </c>
      <c r="X673" s="90">
        <v>1</v>
      </c>
      <c r="Y673" s="89" t="s">
        <v>1502</v>
      </c>
      <c r="Z673" s="89" t="s">
        <v>227</v>
      </c>
      <c r="AA673" s="89" t="s">
        <v>228</v>
      </c>
      <c r="AI673" s="16"/>
    </row>
    <row r="674" spans="22:35" x14ac:dyDescent="0.25">
      <c r="V674" s="6" t="str">
        <f t="shared" si="18"/>
        <v>7164North Shore Campus</v>
      </c>
      <c r="W674" s="6">
        <v>7164</v>
      </c>
      <c r="X674" s="6">
        <v>2</v>
      </c>
      <c r="Y674" s="6" t="s">
        <v>1425</v>
      </c>
      <c r="Z674" s="6" t="s">
        <v>257</v>
      </c>
      <c r="AA674" s="6" t="s">
        <v>228</v>
      </c>
      <c r="AI674" s="16"/>
    </row>
    <row r="675" spans="22:35" x14ac:dyDescent="0.25">
      <c r="V675" s="6" t="str">
        <f t="shared" si="18"/>
        <v>7164Hamilton Campus</v>
      </c>
      <c r="W675" s="89">
        <v>7164</v>
      </c>
      <c r="X675" s="90">
        <v>3</v>
      </c>
      <c r="Y675" s="89" t="s">
        <v>134</v>
      </c>
      <c r="Z675" s="89" t="s">
        <v>225</v>
      </c>
      <c r="AA675" s="89" t="s">
        <v>226</v>
      </c>
      <c r="AI675" s="16"/>
    </row>
    <row r="676" spans="22:35" x14ac:dyDescent="0.25">
      <c r="V676" s="6" t="str">
        <f t="shared" si="18"/>
        <v>7164New Site</v>
      </c>
      <c r="W676" s="89">
        <v>7164</v>
      </c>
      <c r="X676" s="90">
        <v>95</v>
      </c>
      <c r="Y676" s="89" t="s">
        <v>764</v>
      </c>
      <c r="Z676" s="89"/>
      <c r="AA676" s="89"/>
      <c r="AI676" s="16"/>
    </row>
    <row r="677" spans="22:35" x14ac:dyDescent="0.25">
      <c r="V677" s="6" t="str">
        <f t="shared" si="18"/>
        <v>7166Mahurangi Technical Institute 2012 Ltd</v>
      </c>
      <c r="W677" s="6">
        <v>7166</v>
      </c>
      <c r="X677" s="6">
        <v>1</v>
      </c>
      <c r="Y677" s="6" t="s">
        <v>438</v>
      </c>
      <c r="Z677" s="6" t="s">
        <v>368</v>
      </c>
      <c r="AA677" s="6" t="s">
        <v>228</v>
      </c>
      <c r="AI677" s="16"/>
    </row>
    <row r="678" spans="22:35" x14ac:dyDescent="0.25">
      <c r="V678" s="6" t="str">
        <f t="shared" si="18"/>
        <v>7166EnterpriseMIT West</v>
      </c>
      <c r="W678" s="89">
        <v>7166</v>
      </c>
      <c r="X678" s="90">
        <v>2</v>
      </c>
      <c r="Y678" s="89" t="s">
        <v>970</v>
      </c>
      <c r="Z678" s="89" t="s">
        <v>266</v>
      </c>
      <c r="AA678" s="89" t="s">
        <v>228</v>
      </c>
      <c r="AI678" s="16"/>
    </row>
    <row r="679" spans="22:35" x14ac:dyDescent="0.25">
      <c r="V679" s="6" t="str">
        <f t="shared" si="18"/>
        <v>7166EnterpriseMIT (Manukau Institute of Technology)</v>
      </c>
      <c r="W679" s="6">
        <v>7166</v>
      </c>
      <c r="X679" s="6">
        <v>3</v>
      </c>
      <c r="Y679" s="6" t="s">
        <v>971</v>
      </c>
      <c r="Z679" s="6" t="s">
        <v>259</v>
      </c>
      <c r="AA679" s="6" t="s">
        <v>228</v>
      </c>
      <c r="AI679" s="16"/>
    </row>
    <row r="680" spans="22:35" x14ac:dyDescent="0.25">
      <c r="V680" s="6" t="str">
        <f t="shared" si="18"/>
        <v>7166New Site</v>
      </c>
      <c r="W680" s="89">
        <v>7166</v>
      </c>
      <c r="X680" s="90">
        <v>95</v>
      </c>
      <c r="Y680" s="89" t="s">
        <v>764</v>
      </c>
      <c r="Z680" s="89"/>
      <c r="AA680" s="89"/>
      <c r="AI680" s="16"/>
    </row>
    <row r="681" spans="22:35" x14ac:dyDescent="0.25">
      <c r="V681" s="6" t="str">
        <f t="shared" si="18"/>
        <v>7198Pikirangi Marae</v>
      </c>
      <c r="W681" s="6">
        <v>7198</v>
      </c>
      <c r="X681" s="6">
        <v>2</v>
      </c>
      <c r="Y681" s="6" t="s">
        <v>1503</v>
      </c>
      <c r="Z681" s="6" t="s">
        <v>232</v>
      </c>
      <c r="AA681" s="6" t="s">
        <v>231</v>
      </c>
      <c r="AI681" s="16"/>
    </row>
    <row r="682" spans="22:35" x14ac:dyDescent="0.25">
      <c r="V682" s="6" t="str">
        <f t="shared" si="18"/>
        <v>7198North New Brighton War Memorial &amp; Community Centre</v>
      </c>
      <c r="W682" s="89">
        <v>7198</v>
      </c>
      <c r="X682" s="90">
        <v>3</v>
      </c>
      <c r="Y682" s="89" t="s">
        <v>1504</v>
      </c>
      <c r="Z682" s="89" t="s">
        <v>215</v>
      </c>
      <c r="AA682" s="89" t="s">
        <v>214</v>
      </c>
      <c r="AI682" s="16"/>
    </row>
    <row r="683" spans="22:35" x14ac:dyDescent="0.25">
      <c r="V683" s="6" t="str">
        <f t="shared" si="18"/>
        <v>7198Pungarehu Marae</v>
      </c>
      <c r="W683" s="89">
        <v>7198</v>
      </c>
      <c r="X683" s="90">
        <v>4</v>
      </c>
      <c r="Y683" s="89" t="s">
        <v>1505</v>
      </c>
      <c r="Z683" s="89" t="s">
        <v>326</v>
      </c>
      <c r="AA683" s="89" t="s">
        <v>324</v>
      </c>
      <c r="AI683" s="16"/>
    </row>
    <row r="684" spans="22:35" x14ac:dyDescent="0.25">
      <c r="V684" s="6" t="str">
        <f t="shared" si="18"/>
        <v>7198Terenga Paraoa Marae</v>
      </c>
      <c r="W684" s="6">
        <v>7198</v>
      </c>
      <c r="X684" s="6">
        <v>5</v>
      </c>
      <c r="Y684" s="6" t="s">
        <v>1506</v>
      </c>
      <c r="Z684" s="6" t="s">
        <v>236</v>
      </c>
      <c r="AA684" s="6" t="s">
        <v>237</v>
      </c>
      <c r="AI684" s="16"/>
    </row>
    <row r="685" spans="22:35" x14ac:dyDescent="0.25">
      <c r="V685" s="6" t="str">
        <f t="shared" si="18"/>
        <v>7198Owhata Marae</v>
      </c>
      <c r="W685" s="89">
        <v>7198</v>
      </c>
      <c r="X685" s="90">
        <v>6</v>
      </c>
      <c r="Y685" s="89" t="s">
        <v>1507</v>
      </c>
      <c r="Z685" s="89" t="s">
        <v>232</v>
      </c>
      <c r="AA685" s="89" t="s">
        <v>231</v>
      </c>
      <c r="AI685" s="16"/>
    </row>
    <row r="686" spans="22:35" x14ac:dyDescent="0.25">
      <c r="V686" s="6" t="str">
        <f t="shared" si="18"/>
        <v>7198Rehua Marae</v>
      </c>
      <c r="W686" s="89">
        <v>7198</v>
      </c>
      <c r="X686" s="90">
        <v>7</v>
      </c>
      <c r="Y686" s="89" t="s">
        <v>1508</v>
      </c>
      <c r="Z686" s="89" t="s">
        <v>215</v>
      </c>
      <c r="AA686" s="89" t="s">
        <v>214</v>
      </c>
      <c r="AI686" s="16"/>
    </row>
    <row r="687" spans="22:35" x14ac:dyDescent="0.25">
      <c r="V687" s="6" t="str">
        <f t="shared" si="18"/>
        <v>7198Matahiwi Marae</v>
      </c>
      <c r="W687" s="6">
        <v>7198</v>
      </c>
      <c r="X687" s="6">
        <v>8</v>
      </c>
      <c r="Y687" s="6" t="s">
        <v>1509</v>
      </c>
      <c r="Z687" s="6" t="s">
        <v>305</v>
      </c>
      <c r="AA687" s="6" t="s">
        <v>224</v>
      </c>
      <c r="AI687" s="16"/>
    </row>
    <row r="688" spans="22:35" x14ac:dyDescent="0.25">
      <c r="V688" s="6" t="str">
        <f t="shared" si="18"/>
        <v>7198New Site</v>
      </c>
      <c r="W688" s="89">
        <v>7198</v>
      </c>
      <c r="X688" s="90">
        <v>95</v>
      </c>
      <c r="Y688" s="89" t="s">
        <v>764</v>
      </c>
      <c r="Z688" s="89"/>
      <c r="AA688" s="89"/>
      <c r="AI688" s="16"/>
    </row>
    <row r="689" spans="22:35" x14ac:dyDescent="0.25">
      <c r="V689" s="6" t="str">
        <f t="shared" si="18"/>
        <v>7201Dunedin</v>
      </c>
      <c r="W689" s="6">
        <v>7201</v>
      </c>
      <c r="X689" s="6">
        <v>1</v>
      </c>
      <c r="Y689" s="6" t="s">
        <v>16</v>
      </c>
      <c r="Z689" s="6" t="s">
        <v>219</v>
      </c>
      <c r="AA689" s="6" t="s">
        <v>217</v>
      </c>
      <c r="AI689" s="16"/>
    </row>
    <row r="690" spans="22:35" x14ac:dyDescent="0.25">
      <c r="V690" s="6" t="str">
        <f t="shared" si="18"/>
        <v>7201Invercargill</v>
      </c>
      <c r="W690" s="89">
        <v>7201</v>
      </c>
      <c r="X690" s="90">
        <v>2</v>
      </c>
      <c r="Y690" s="89" t="s">
        <v>111</v>
      </c>
      <c r="Z690" s="89" t="s">
        <v>376</v>
      </c>
      <c r="AA690" s="89" t="s">
        <v>377</v>
      </c>
      <c r="AI690" s="16"/>
    </row>
    <row r="691" spans="22:35" x14ac:dyDescent="0.25">
      <c r="V691" s="6" t="str">
        <f t="shared" si="18"/>
        <v>7201Christchurch</v>
      </c>
      <c r="W691" s="6">
        <v>7201</v>
      </c>
      <c r="X691" s="6">
        <v>5</v>
      </c>
      <c r="Y691" s="6" t="s">
        <v>37</v>
      </c>
      <c r="Z691" s="6" t="s">
        <v>215</v>
      </c>
      <c r="AA691" s="6" t="s">
        <v>214</v>
      </c>
      <c r="AI691" s="16"/>
    </row>
    <row r="692" spans="22:35" x14ac:dyDescent="0.25">
      <c r="V692" s="6" t="str">
        <f t="shared" si="18"/>
        <v>7201Richmond</v>
      </c>
      <c r="W692" s="89">
        <v>7201</v>
      </c>
      <c r="X692" s="90">
        <v>7</v>
      </c>
      <c r="Y692" s="89" t="s">
        <v>112</v>
      </c>
      <c r="Z692" s="89" t="s">
        <v>349</v>
      </c>
      <c r="AA692" s="89" t="s">
        <v>350</v>
      </c>
      <c r="AI692" s="16"/>
    </row>
    <row r="693" spans="22:35" x14ac:dyDescent="0.25">
      <c r="V693" s="6" t="str">
        <f t="shared" si="18"/>
        <v>7201Hawera</v>
      </c>
      <c r="W693" s="89">
        <v>7201</v>
      </c>
      <c r="X693" s="90">
        <v>8</v>
      </c>
      <c r="Y693" s="89" t="s">
        <v>113</v>
      </c>
      <c r="Z693" s="89" t="s">
        <v>383</v>
      </c>
      <c r="AA693" s="89" t="s">
        <v>298</v>
      </c>
      <c r="AI693" s="16"/>
    </row>
    <row r="694" spans="22:35" x14ac:dyDescent="0.25">
      <c r="V694" s="6" t="str">
        <f t="shared" si="18"/>
        <v>7201Palmerston North</v>
      </c>
      <c r="W694" s="89">
        <v>7201</v>
      </c>
      <c r="X694" s="90">
        <v>11</v>
      </c>
      <c r="Y694" s="89" t="s">
        <v>104</v>
      </c>
      <c r="Z694" s="89" t="s">
        <v>323</v>
      </c>
      <c r="AA694" s="89" t="s">
        <v>324</v>
      </c>
      <c r="AI694" s="16"/>
    </row>
    <row r="695" spans="22:35" x14ac:dyDescent="0.25">
      <c r="V695" s="6" t="str">
        <f t="shared" si="18"/>
        <v>7201Dannevirke</v>
      </c>
      <c r="W695" s="89">
        <v>7201</v>
      </c>
      <c r="X695" s="90">
        <v>12</v>
      </c>
      <c r="Y695" s="89" t="s">
        <v>114</v>
      </c>
      <c r="Z695" s="89" t="s">
        <v>439</v>
      </c>
      <c r="AA695" s="89" t="s">
        <v>324</v>
      </c>
      <c r="AI695" s="16"/>
    </row>
    <row r="696" spans="22:35" x14ac:dyDescent="0.25">
      <c r="V696" s="6" t="str">
        <f t="shared" si="18"/>
        <v>7201Masterton</v>
      </c>
      <c r="W696" s="89">
        <v>7201</v>
      </c>
      <c r="X696" s="90">
        <v>13</v>
      </c>
      <c r="Y696" s="89" t="s">
        <v>48</v>
      </c>
      <c r="Z696" s="89" t="s">
        <v>321</v>
      </c>
      <c r="AA696" s="89" t="s">
        <v>222</v>
      </c>
      <c r="AI696" s="16"/>
    </row>
    <row r="697" spans="22:35" x14ac:dyDescent="0.25">
      <c r="V697" s="6" t="str">
        <f t="shared" si="18"/>
        <v>7201Hastings</v>
      </c>
      <c r="W697" s="89">
        <v>7201</v>
      </c>
      <c r="X697" s="90">
        <v>14</v>
      </c>
      <c r="Y697" s="89" t="s">
        <v>115</v>
      </c>
      <c r="Z697" s="89" t="s">
        <v>305</v>
      </c>
      <c r="AA697" s="89" t="s">
        <v>224</v>
      </c>
      <c r="AI697" s="16"/>
    </row>
    <row r="698" spans="22:35" x14ac:dyDescent="0.25">
      <c r="V698" s="6" t="str">
        <f t="shared" si="18"/>
        <v>7201Taupo</v>
      </c>
      <c r="W698" s="6">
        <v>7201</v>
      </c>
      <c r="X698" s="6">
        <v>15</v>
      </c>
      <c r="Y698" s="6" t="s">
        <v>116</v>
      </c>
      <c r="Z698" s="6" t="s">
        <v>316</v>
      </c>
      <c r="AA698" s="6" t="s">
        <v>226</v>
      </c>
      <c r="AI698" s="16"/>
    </row>
    <row r="699" spans="22:35" x14ac:dyDescent="0.25">
      <c r="V699" s="6" t="str">
        <f t="shared" si="18"/>
        <v>7201Rotorua</v>
      </c>
      <c r="W699" s="89">
        <v>7201</v>
      </c>
      <c r="X699" s="90">
        <v>16</v>
      </c>
      <c r="Y699" s="89" t="s">
        <v>100</v>
      </c>
      <c r="Z699" s="89" t="s">
        <v>232</v>
      </c>
      <c r="AA699" s="89" t="s">
        <v>231</v>
      </c>
      <c r="AI699" s="16"/>
    </row>
    <row r="700" spans="22:35" x14ac:dyDescent="0.25">
      <c r="V700" s="6" t="str">
        <f t="shared" si="18"/>
        <v>7201Hamilton</v>
      </c>
      <c r="W700" s="89">
        <v>7201</v>
      </c>
      <c r="X700" s="90">
        <v>17</v>
      </c>
      <c r="Y700" s="89" t="s">
        <v>108</v>
      </c>
      <c r="Z700" s="89" t="s">
        <v>225</v>
      </c>
      <c r="AA700" s="89" t="s">
        <v>226</v>
      </c>
      <c r="AI700" s="16"/>
    </row>
    <row r="701" spans="22:35" x14ac:dyDescent="0.25">
      <c r="V701" s="6" t="str">
        <f t="shared" si="18"/>
        <v>7201Te Puke</v>
      </c>
      <c r="W701" s="89">
        <v>7201</v>
      </c>
      <c r="X701" s="90">
        <v>18</v>
      </c>
      <c r="Y701" s="89" t="s">
        <v>117</v>
      </c>
      <c r="Z701" s="89" t="s">
        <v>238</v>
      </c>
      <c r="AA701" s="89" t="s">
        <v>231</v>
      </c>
      <c r="AI701" s="16"/>
    </row>
    <row r="702" spans="22:35" x14ac:dyDescent="0.25">
      <c r="V702" s="6" t="str">
        <f t="shared" si="18"/>
        <v>7201Whakatane</v>
      </c>
      <c r="W702" s="89">
        <v>7201</v>
      </c>
      <c r="X702" s="90">
        <v>19</v>
      </c>
      <c r="Y702" s="89" t="s">
        <v>118</v>
      </c>
      <c r="Z702" s="89" t="s">
        <v>233</v>
      </c>
      <c r="AA702" s="89" t="s">
        <v>231</v>
      </c>
      <c r="AI702" s="16"/>
    </row>
    <row r="703" spans="22:35" x14ac:dyDescent="0.25">
      <c r="V703" s="6" t="str">
        <f t="shared" si="18"/>
        <v>7201Pukekohe</v>
      </c>
      <c r="W703" s="89">
        <v>7201</v>
      </c>
      <c r="X703" s="90">
        <v>21</v>
      </c>
      <c r="Y703" s="89" t="s">
        <v>119</v>
      </c>
      <c r="Z703" s="89" t="s">
        <v>277</v>
      </c>
      <c r="AA703" s="89" t="s">
        <v>228</v>
      </c>
      <c r="AI703" s="16"/>
    </row>
    <row r="704" spans="22:35" x14ac:dyDescent="0.25">
      <c r="V704" s="6" t="str">
        <f t="shared" si="18"/>
        <v>7201Kumeu</v>
      </c>
      <c r="W704" s="6">
        <v>7201</v>
      </c>
      <c r="X704" s="6">
        <v>22</v>
      </c>
      <c r="Y704" s="6" t="s">
        <v>120</v>
      </c>
      <c r="Z704" s="6" t="s">
        <v>368</v>
      </c>
      <c r="AA704" s="6" t="s">
        <v>228</v>
      </c>
      <c r="AI704" s="16"/>
    </row>
    <row r="705" spans="22:35" x14ac:dyDescent="0.25">
      <c r="V705" s="6" t="str">
        <f t="shared" si="18"/>
        <v>7201Western Institute of Technology at Taranaki</v>
      </c>
      <c r="W705" s="89">
        <v>7201</v>
      </c>
      <c r="X705" s="90">
        <v>23</v>
      </c>
      <c r="Y705" s="89" t="s">
        <v>972</v>
      </c>
      <c r="Z705" s="89" t="s">
        <v>297</v>
      </c>
      <c r="AA705" s="89" t="s">
        <v>298</v>
      </c>
      <c r="AI705" s="16"/>
    </row>
    <row r="706" spans="22:35" x14ac:dyDescent="0.25">
      <c r="V706" s="6" t="str">
        <f t="shared" ref="V706:V769" si="19">W706&amp;Y706</f>
        <v>7201Wai Ora Christian Community Trust</v>
      </c>
      <c r="W706" s="6">
        <v>7201</v>
      </c>
      <c r="X706" s="6">
        <v>24</v>
      </c>
      <c r="Y706" s="6" t="s">
        <v>806</v>
      </c>
      <c r="Z706" s="6" t="s">
        <v>326</v>
      </c>
      <c r="AA706" s="6" t="s">
        <v>324</v>
      </c>
      <c r="AI706" s="16"/>
    </row>
    <row r="707" spans="22:35" x14ac:dyDescent="0.25">
      <c r="V707" s="6" t="str">
        <f t="shared" si="19"/>
        <v>7201Manfield Racecourse</v>
      </c>
      <c r="W707" s="89">
        <v>7201</v>
      </c>
      <c r="X707" s="90">
        <v>25</v>
      </c>
      <c r="Y707" s="89" t="s">
        <v>973</v>
      </c>
      <c r="Z707" s="89" t="s">
        <v>327</v>
      </c>
      <c r="AA707" s="89" t="s">
        <v>324</v>
      </c>
      <c r="AI707" s="16"/>
    </row>
    <row r="708" spans="22:35" x14ac:dyDescent="0.25">
      <c r="V708" s="6" t="str">
        <f t="shared" si="19"/>
        <v>7201Hayseed Trust</v>
      </c>
      <c r="W708" s="89">
        <v>7201</v>
      </c>
      <c r="X708" s="90">
        <v>26</v>
      </c>
      <c r="Y708" s="89" t="s">
        <v>974</v>
      </c>
      <c r="Z708" s="89" t="s">
        <v>223</v>
      </c>
      <c r="AA708" s="89" t="s">
        <v>224</v>
      </c>
      <c r="AI708" s="16"/>
    </row>
    <row r="709" spans="22:35" x14ac:dyDescent="0.25">
      <c r="V709" s="6" t="str">
        <f t="shared" si="19"/>
        <v>7201Western Community Centre</v>
      </c>
      <c r="W709" s="89">
        <v>7201</v>
      </c>
      <c r="X709" s="90">
        <v>27</v>
      </c>
      <c r="Y709" s="89" t="s">
        <v>975</v>
      </c>
      <c r="Z709" s="89" t="s">
        <v>225</v>
      </c>
      <c r="AA709" s="89" t="s">
        <v>226</v>
      </c>
      <c r="AI709" s="16"/>
    </row>
    <row r="710" spans="22:35" x14ac:dyDescent="0.25">
      <c r="V710" s="6" t="str">
        <f t="shared" si="19"/>
        <v>7201Katikati Community Centre</v>
      </c>
      <c r="W710" s="89">
        <v>7201</v>
      </c>
      <c r="X710" s="90">
        <v>28</v>
      </c>
      <c r="Y710" s="89" t="s">
        <v>976</v>
      </c>
      <c r="Z710" s="89" t="s">
        <v>238</v>
      </c>
      <c r="AA710" s="89" t="s">
        <v>231</v>
      </c>
      <c r="AI710" s="16"/>
    </row>
    <row r="711" spans="22:35" x14ac:dyDescent="0.25">
      <c r="V711" s="6" t="str">
        <f t="shared" si="19"/>
        <v>7201A&amp;P Showgrounds</v>
      </c>
      <c r="W711" s="89">
        <v>7201</v>
      </c>
      <c r="X711" s="90">
        <v>29</v>
      </c>
      <c r="Y711" s="89" t="s">
        <v>977</v>
      </c>
      <c r="Z711" s="89" t="s">
        <v>277</v>
      </c>
      <c r="AA711" s="89" t="s">
        <v>228</v>
      </c>
      <c r="AI711" s="16"/>
    </row>
    <row r="712" spans="22:35" x14ac:dyDescent="0.25">
      <c r="V712" s="6" t="str">
        <f t="shared" si="19"/>
        <v>7201Hutt Bridge Club</v>
      </c>
      <c r="W712" s="89">
        <v>7201</v>
      </c>
      <c r="X712" s="90">
        <v>30</v>
      </c>
      <c r="Y712" s="89" t="s">
        <v>978</v>
      </c>
      <c r="Z712" s="89" t="s">
        <v>314</v>
      </c>
      <c r="AA712" s="89" t="s">
        <v>222</v>
      </c>
      <c r="AI712" s="16"/>
    </row>
    <row r="713" spans="22:35" x14ac:dyDescent="0.25">
      <c r="V713" s="6" t="str">
        <f t="shared" si="19"/>
        <v>7201Invercargill City Library</v>
      </c>
      <c r="W713" s="89">
        <v>7201</v>
      </c>
      <c r="X713" s="90">
        <v>31</v>
      </c>
      <c r="Y713" s="89" t="s">
        <v>979</v>
      </c>
      <c r="Z713" s="89" t="s">
        <v>376</v>
      </c>
      <c r="AA713" s="89" t="s">
        <v>377</v>
      </c>
      <c r="AI713" s="16"/>
    </row>
    <row r="714" spans="22:35" x14ac:dyDescent="0.25">
      <c r="V714" s="6" t="str">
        <f t="shared" si="19"/>
        <v>7201Aratiatia Station</v>
      </c>
      <c r="W714" s="89">
        <v>7201</v>
      </c>
      <c r="X714" s="90">
        <v>32</v>
      </c>
      <c r="Y714" s="89" t="s">
        <v>980</v>
      </c>
      <c r="Z714" s="89" t="s">
        <v>316</v>
      </c>
      <c r="AA714" s="89" t="s">
        <v>226</v>
      </c>
      <c r="AI714" s="16"/>
    </row>
    <row r="715" spans="22:35" x14ac:dyDescent="0.25">
      <c r="V715" s="6" t="str">
        <f t="shared" si="19"/>
        <v>7201Eastern Institute of Technology</v>
      </c>
      <c r="W715" s="6">
        <v>7201</v>
      </c>
      <c r="X715" s="6">
        <v>33</v>
      </c>
      <c r="Y715" s="6" t="s">
        <v>20</v>
      </c>
      <c r="Z715" s="6" t="s">
        <v>223</v>
      </c>
      <c r="AA715" s="6" t="s">
        <v>224</v>
      </c>
      <c r="AI715" s="16"/>
    </row>
    <row r="716" spans="22:35" x14ac:dyDescent="0.25">
      <c r="V716" s="6" t="str">
        <f t="shared" si="19"/>
        <v>7201Linton Park Community Centre</v>
      </c>
      <c r="W716" s="89">
        <v>7201</v>
      </c>
      <c r="X716" s="90">
        <v>34</v>
      </c>
      <c r="Y716" s="89" t="s">
        <v>981</v>
      </c>
      <c r="Z716" s="89" t="s">
        <v>232</v>
      </c>
      <c r="AA716" s="89" t="s">
        <v>231</v>
      </c>
      <c r="AI716" s="16"/>
    </row>
    <row r="717" spans="22:35" x14ac:dyDescent="0.25">
      <c r="V717" s="6" t="str">
        <f t="shared" si="19"/>
        <v>7201Fairfield House</v>
      </c>
      <c r="W717" s="89">
        <v>7201</v>
      </c>
      <c r="X717" s="90">
        <v>35</v>
      </c>
      <c r="Y717" s="89" t="s">
        <v>982</v>
      </c>
      <c r="Z717" s="89" t="s">
        <v>364</v>
      </c>
      <c r="AA717" s="89" t="s">
        <v>249</v>
      </c>
      <c r="AI717" s="16"/>
    </row>
    <row r="718" spans="22:35" x14ac:dyDescent="0.25">
      <c r="V718" s="6" t="str">
        <f t="shared" si="19"/>
        <v>7201Seven Oaks School</v>
      </c>
      <c r="W718" s="89">
        <v>7201</v>
      </c>
      <c r="X718" s="90">
        <v>36</v>
      </c>
      <c r="Y718" s="89" t="s">
        <v>983</v>
      </c>
      <c r="Z718" s="89" t="s">
        <v>215</v>
      </c>
      <c r="AA718" s="89" t="s">
        <v>214</v>
      </c>
      <c r="AI718" s="16"/>
    </row>
    <row r="719" spans="22:35" x14ac:dyDescent="0.25">
      <c r="V719" s="6" t="str">
        <f t="shared" si="19"/>
        <v>7201Salvation Army Corps</v>
      </c>
      <c r="W719" s="89">
        <v>7201</v>
      </c>
      <c r="X719" s="90">
        <v>37</v>
      </c>
      <c r="Y719" s="89" t="s">
        <v>984</v>
      </c>
      <c r="Z719" s="89" t="s">
        <v>522</v>
      </c>
      <c r="AA719" s="89" t="s">
        <v>226</v>
      </c>
      <c r="AI719" s="16"/>
    </row>
    <row r="720" spans="22:35" x14ac:dyDescent="0.25">
      <c r="V720" s="6" t="str">
        <f t="shared" si="19"/>
        <v>7201Pukekohe Netball Centre</v>
      </c>
      <c r="W720" s="89">
        <v>7201</v>
      </c>
      <c r="X720" s="90">
        <v>38</v>
      </c>
      <c r="Y720" s="89" t="s">
        <v>985</v>
      </c>
      <c r="Z720" s="89" t="s">
        <v>277</v>
      </c>
      <c r="AA720" s="89" t="s">
        <v>228</v>
      </c>
      <c r="AI720" s="16"/>
    </row>
    <row r="721" spans="22:35" x14ac:dyDescent="0.25">
      <c r="V721" s="6" t="str">
        <f t="shared" si="19"/>
        <v>7201Community Resource Centre</v>
      </c>
      <c r="W721" s="89">
        <v>7201</v>
      </c>
      <c r="X721" s="90">
        <v>39</v>
      </c>
      <c r="Y721" s="89" t="s">
        <v>986</v>
      </c>
      <c r="Z721" s="89" t="s">
        <v>218</v>
      </c>
      <c r="AA721" s="89" t="s">
        <v>214</v>
      </c>
      <c r="AI721" s="16"/>
    </row>
    <row r="722" spans="22:35" x14ac:dyDescent="0.25">
      <c r="V722" s="6" t="str">
        <f t="shared" si="19"/>
        <v>7201Manawatu Community Trust</v>
      </c>
      <c r="W722" s="89">
        <v>7201</v>
      </c>
      <c r="X722" s="90">
        <v>40</v>
      </c>
      <c r="Y722" s="89" t="s">
        <v>987</v>
      </c>
      <c r="Z722" s="89" t="s">
        <v>327</v>
      </c>
      <c r="AA722" s="89" t="s">
        <v>324</v>
      </c>
      <c r="AI722" s="16"/>
    </row>
    <row r="723" spans="22:35" x14ac:dyDescent="0.25">
      <c r="V723" s="6" t="str">
        <f t="shared" si="19"/>
        <v>720111 Prouse Street</v>
      </c>
      <c r="W723" s="89">
        <v>7201</v>
      </c>
      <c r="X723" s="90">
        <v>41</v>
      </c>
      <c r="Y723" s="89" t="s">
        <v>988</v>
      </c>
      <c r="Z723" s="89" t="s">
        <v>325</v>
      </c>
      <c r="AA723" s="89" t="s">
        <v>324</v>
      </c>
      <c r="AI723" s="16"/>
    </row>
    <row r="724" spans="22:35" x14ac:dyDescent="0.25">
      <c r="V724" s="6" t="str">
        <f t="shared" si="19"/>
        <v>7201Founders Park</v>
      </c>
      <c r="W724" s="89">
        <v>7201</v>
      </c>
      <c r="X724" s="90">
        <v>42</v>
      </c>
      <c r="Y724" s="89" t="s">
        <v>989</v>
      </c>
      <c r="Z724" s="89" t="s">
        <v>364</v>
      </c>
      <c r="AA724" s="89" t="s">
        <v>249</v>
      </c>
      <c r="AI724" s="16"/>
    </row>
    <row r="725" spans="22:35" x14ac:dyDescent="0.25">
      <c r="V725" s="6" t="str">
        <f t="shared" si="19"/>
        <v>7201Te Whare Oranga o Parakai</v>
      </c>
      <c r="W725" s="89">
        <v>7201</v>
      </c>
      <c r="X725" s="90">
        <v>43</v>
      </c>
      <c r="Y725" s="89" t="s">
        <v>990</v>
      </c>
      <c r="Z725" s="89" t="s">
        <v>368</v>
      </c>
      <c r="AA725" s="89" t="s">
        <v>228</v>
      </c>
      <c r="AI725" s="16"/>
    </row>
    <row r="726" spans="22:35" x14ac:dyDescent="0.25">
      <c r="V726" s="6" t="str">
        <f t="shared" si="19"/>
        <v>7201Canterbury Country Cricket Association, Main Power Oval</v>
      </c>
      <c r="W726" s="89">
        <v>7201</v>
      </c>
      <c r="X726" s="90">
        <v>44</v>
      </c>
      <c r="Y726" s="89" t="s">
        <v>991</v>
      </c>
      <c r="Z726" s="89" t="s">
        <v>213</v>
      </c>
      <c r="AA726" s="89" t="s">
        <v>214</v>
      </c>
      <c r="AI726" s="16"/>
    </row>
    <row r="727" spans="22:35" x14ac:dyDescent="0.25">
      <c r="V727" s="6" t="str">
        <f t="shared" si="19"/>
        <v>7201Historic Village (Village School House)</v>
      </c>
      <c r="W727" s="89">
        <v>7201</v>
      </c>
      <c r="X727" s="90">
        <v>45</v>
      </c>
      <c r="Y727" s="89" t="s">
        <v>992</v>
      </c>
      <c r="Z727" s="89" t="s">
        <v>230</v>
      </c>
      <c r="AA727" s="89" t="s">
        <v>231</v>
      </c>
      <c r="AI727" s="16"/>
    </row>
    <row r="728" spans="22:35" x14ac:dyDescent="0.25">
      <c r="V728" s="6" t="str">
        <f t="shared" si="19"/>
        <v>7201St Stephens Church</v>
      </c>
      <c r="W728" s="89">
        <v>7201</v>
      </c>
      <c r="X728" s="90">
        <v>46</v>
      </c>
      <c r="Y728" s="89" t="s">
        <v>993</v>
      </c>
      <c r="Z728" s="89" t="s">
        <v>230</v>
      </c>
      <c r="AA728" s="89" t="s">
        <v>231</v>
      </c>
      <c r="AI728" s="16"/>
    </row>
    <row r="729" spans="22:35" x14ac:dyDescent="0.25">
      <c r="V729" s="6" t="str">
        <f t="shared" si="19"/>
        <v>7201Charles Plimmer House, Inner Most Gardens</v>
      </c>
      <c r="W729" s="89">
        <v>7201</v>
      </c>
      <c r="X729" s="90">
        <v>47</v>
      </c>
      <c r="Y729" s="89" t="s">
        <v>994</v>
      </c>
      <c r="Z729" s="89" t="s">
        <v>247</v>
      </c>
      <c r="AA729" s="89" t="s">
        <v>222</v>
      </c>
      <c r="AI729" s="16"/>
    </row>
    <row r="730" spans="22:35" x14ac:dyDescent="0.25">
      <c r="V730" s="6" t="str">
        <f t="shared" si="19"/>
        <v>720149 Sala Street</v>
      </c>
      <c r="W730" s="89">
        <v>7201</v>
      </c>
      <c r="X730" s="90">
        <v>48</v>
      </c>
      <c r="Y730" s="89" t="s">
        <v>995</v>
      </c>
      <c r="Z730" s="89" t="s">
        <v>232</v>
      </c>
      <c r="AA730" s="89" t="s">
        <v>231</v>
      </c>
      <c r="AI730" s="16"/>
    </row>
    <row r="731" spans="22:35" x14ac:dyDescent="0.25">
      <c r="V731" s="6" t="str">
        <f t="shared" si="19"/>
        <v>7201St Johns Hall and Training Centre</v>
      </c>
      <c r="W731" s="89">
        <v>7201</v>
      </c>
      <c r="X731" s="90">
        <v>49</v>
      </c>
      <c r="Y731" s="89" t="s">
        <v>1510</v>
      </c>
      <c r="Z731" s="89" t="s">
        <v>240</v>
      </c>
      <c r="AA731" s="89" t="s">
        <v>240</v>
      </c>
      <c r="AI731" s="16"/>
    </row>
    <row r="732" spans="22:35" x14ac:dyDescent="0.25">
      <c r="V732" s="6" t="str">
        <f t="shared" si="19"/>
        <v>7201Civic Centre</v>
      </c>
      <c r="W732" s="89">
        <v>7201</v>
      </c>
      <c r="X732" s="90">
        <v>50</v>
      </c>
      <c r="Y732" s="89" t="s">
        <v>1511</v>
      </c>
      <c r="Z732" s="89" t="s">
        <v>240</v>
      </c>
      <c r="AA732" s="89" t="s">
        <v>240</v>
      </c>
      <c r="AI732" s="16"/>
    </row>
    <row r="733" spans="22:35" x14ac:dyDescent="0.25">
      <c r="V733" s="6" t="str">
        <f t="shared" si="19"/>
        <v>7201Tararua Business Hub</v>
      </c>
      <c r="W733" s="89">
        <v>7201</v>
      </c>
      <c r="X733" s="90">
        <v>51</v>
      </c>
      <c r="Y733" s="89" t="s">
        <v>1512</v>
      </c>
      <c r="Z733" s="89" t="s">
        <v>240</v>
      </c>
      <c r="AA733" s="89" t="s">
        <v>240</v>
      </c>
      <c r="AI733" s="16"/>
    </row>
    <row r="734" spans="22:35" x14ac:dyDescent="0.25">
      <c r="V734" s="6" t="str">
        <f t="shared" si="19"/>
        <v>7201Tararua REAP</v>
      </c>
      <c r="W734" s="6">
        <v>7201</v>
      </c>
      <c r="X734" s="6">
        <v>52</v>
      </c>
      <c r="Y734" s="6" t="s">
        <v>333</v>
      </c>
      <c r="Z734" s="6" t="s">
        <v>240</v>
      </c>
      <c r="AA734" s="6" t="s">
        <v>240</v>
      </c>
      <c r="AI734" s="16"/>
    </row>
    <row r="735" spans="22:35" x14ac:dyDescent="0.25">
      <c r="V735" s="6" t="str">
        <f t="shared" si="19"/>
        <v>7201Salvation Army</v>
      </c>
      <c r="W735" s="89">
        <v>7201</v>
      </c>
      <c r="X735" s="90">
        <v>53</v>
      </c>
      <c r="Y735" s="89" t="s">
        <v>1513</v>
      </c>
      <c r="Z735" s="89" t="s">
        <v>240</v>
      </c>
      <c r="AA735" s="89" t="s">
        <v>240</v>
      </c>
      <c r="AI735" s="16"/>
    </row>
    <row r="736" spans="22:35" x14ac:dyDescent="0.25">
      <c r="V736" s="6" t="str">
        <f t="shared" si="19"/>
        <v>7201Sanford's Event Centre</v>
      </c>
      <c r="W736" s="89">
        <v>7201</v>
      </c>
      <c r="X736" s="90">
        <v>54</v>
      </c>
      <c r="Y736" s="89" t="s">
        <v>1514</v>
      </c>
      <c r="Z736" s="89" t="s">
        <v>240</v>
      </c>
      <c r="AA736" s="89" t="s">
        <v>240</v>
      </c>
      <c r="AI736" s="16"/>
    </row>
    <row r="737" spans="22:35" x14ac:dyDescent="0.25">
      <c r="V737" s="6" t="str">
        <f t="shared" si="19"/>
        <v>7201TSB Chambers</v>
      </c>
      <c r="W737" s="89">
        <v>7201</v>
      </c>
      <c r="X737" s="90">
        <v>55</v>
      </c>
      <c r="Y737" s="89" t="s">
        <v>1515</v>
      </c>
      <c r="Z737" s="89" t="s">
        <v>240</v>
      </c>
      <c r="AA737" s="89" t="s">
        <v>240</v>
      </c>
      <c r="AI737" s="16"/>
    </row>
    <row r="738" spans="22:35" x14ac:dyDescent="0.25">
      <c r="V738" s="6" t="str">
        <f t="shared" si="19"/>
        <v>7201Salvation Army</v>
      </c>
      <c r="W738" s="89">
        <v>7201</v>
      </c>
      <c r="X738" s="90">
        <v>56</v>
      </c>
      <c r="Y738" s="89" t="s">
        <v>1513</v>
      </c>
      <c r="Z738" s="89" t="s">
        <v>240</v>
      </c>
      <c r="AA738" s="89" t="s">
        <v>240</v>
      </c>
      <c r="AI738" s="16"/>
    </row>
    <row r="739" spans="22:35" x14ac:dyDescent="0.25">
      <c r="V739" s="6" t="str">
        <f t="shared" si="19"/>
        <v>7201A &amp; P Showgrounds</v>
      </c>
      <c r="W739" s="89">
        <v>7201</v>
      </c>
      <c r="X739" s="90">
        <v>57</v>
      </c>
      <c r="Y739" s="89" t="s">
        <v>1516</v>
      </c>
      <c r="Z739" s="89" t="s">
        <v>240</v>
      </c>
      <c r="AA739" s="89" t="s">
        <v>240</v>
      </c>
      <c r="AI739" s="16"/>
    </row>
    <row r="740" spans="22:35" x14ac:dyDescent="0.25">
      <c r="V740" s="6" t="str">
        <f t="shared" si="19"/>
        <v>7201Blue Skies Conference Centre</v>
      </c>
      <c r="W740" s="89">
        <v>7201</v>
      </c>
      <c r="X740" s="90">
        <v>58</v>
      </c>
      <c r="Y740" s="89" t="s">
        <v>1517</v>
      </c>
      <c r="Z740" s="89" t="s">
        <v>240</v>
      </c>
      <c r="AA740" s="89" t="s">
        <v>240</v>
      </c>
      <c r="AI740" s="16"/>
    </row>
    <row r="741" spans="22:35" x14ac:dyDescent="0.25">
      <c r="V741" s="6" t="str">
        <f t="shared" si="19"/>
        <v>7201Patea Old Folks Home</v>
      </c>
      <c r="W741" s="89">
        <v>7201</v>
      </c>
      <c r="X741" s="90">
        <v>59</v>
      </c>
      <c r="Y741" s="89" t="s">
        <v>1518</v>
      </c>
      <c r="Z741" s="89" t="s">
        <v>240</v>
      </c>
      <c r="AA741" s="89" t="s">
        <v>240</v>
      </c>
      <c r="AI741" s="16"/>
    </row>
    <row r="742" spans="22:35" x14ac:dyDescent="0.25">
      <c r="V742" s="6" t="str">
        <f t="shared" si="19"/>
        <v>7201Ngatea Fire Brigade</v>
      </c>
      <c r="W742" s="89">
        <v>7201</v>
      </c>
      <c r="X742" s="90">
        <v>60</v>
      </c>
      <c r="Y742" s="89" t="s">
        <v>1519</v>
      </c>
      <c r="Z742" s="89" t="s">
        <v>240</v>
      </c>
      <c r="AA742" s="89" t="s">
        <v>240</v>
      </c>
      <c r="AI742" s="16"/>
    </row>
    <row r="743" spans="22:35" x14ac:dyDescent="0.25">
      <c r="V743" s="6" t="str">
        <f t="shared" si="19"/>
        <v>720169 Matipo Street</v>
      </c>
      <c r="W743" s="89">
        <v>7201</v>
      </c>
      <c r="X743" s="90">
        <v>61</v>
      </c>
      <c r="Y743" s="89" t="s">
        <v>1520</v>
      </c>
      <c r="Z743" s="89" t="s">
        <v>240</v>
      </c>
      <c r="AA743" s="89" t="s">
        <v>240</v>
      </c>
      <c r="AI743" s="16"/>
    </row>
    <row r="744" spans="22:35" x14ac:dyDescent="0.25">
      <c r="V744" s="6" t="str">
        <f t="shared" si="19"/>
        <v>7201New Site</v>
      </c>
      <c r="W744" s="89">
        <v>7201</v>
      </c>
      <c r="X744" s="90">
        <v>95</v>
      </c>
      <c r="Y744" s="89" t="s">
        <v>764</v>
      </c>
      <c r="Z744" s="89"/>
      <c r="AA744" s="89"/>
      <c r="AI744" s="16"/>
    </row>
    <row r="745" spans="22:35" x14ac:dyDescent="0.25">
      <c r="V745" s="6" t="str">
        <f t="shared" si="19"/>
        <v>7252AMS Group Main Campus - Hamilton</v>
      </c>
      <c r="W745" s="89">
        <v>7252</v>
      </c>
      <c r="X745" s="90">
        <v>1</v>
      </c>
      <c r="Y745" s="89" t="s">
        <v>440</v>
      </c>
      <c r="Z745" s="89" t="s">
        <v>225</v>
      </c>
      <c r="AA745" s="89" t="s">
        <v>226</v>
      </c>
      <c r="AI745" s="16"/>
    </row>
    <row r="746" spans="22:35" x14ac:dyDescent="0.25">
      <c r="V746" s="6" t="str">
        <f t="shared" si="19"/>
        <v>7252Main Campus</v>
      </c>
      <c r="W746" s="6">
        <v>7252</v>
      </c>
      <c r="X746" s="6">
        <v>1</v>
      </c>
      <c r="Y746" s="6" t="s">
        <v>15</v>
      </c>
      <c r="Z746" s="6" t="s">
        <v>225</v>
      </c>
      <c r="AA746" s="6" t="s">
        <v>226</v>
      </c>
      <c r="AI746" s="16"/>
    </row>
    <row r="747" spans="22:35" x14ac:dyDescent="0.25">
      <c r="V747" s="6" t="str">
        <f t="shared" si="19"/>
        <v>7252Main Campus</v>
      </c>
      <c r="W747" s="89">
        <v>7252</v>
      </c>
      <c r="X747" s="90">
        <v>1</v>
      </c>
      <c r="Y747" s="89" t="s">
        <v>15</v>
      </c>
      <c r="Z747" s="89" t="s">
        <v>415</v>
      </c>
      <c r="AA747" s="89" t="s">
        <v>226</v>
      </c>
      <c r="AI747" s="16"/>
    </row>
    <row r="748" spans="22:35" x14ac:dyDescent="0.25">
      <c r="V748" s="6" t="str">
        <f t="shared" si="19"/>
        <v>7252AMS Group - Masterton</v>
      </c>
      <c r="W748" s="89">
        <v>7252</v>
      </c>
      <c r="X748" s="90">
        <v>3</v>
      </c>
      <c r="Y748" s="89" t="s">
        <v>441</v>
      </c>
      <c r="Z748" s="89" t="s">
        <v>321</v>
      </c>
      <c r="AA748" s="89" t="s">
        <v>222</v>
      </c>
      <c r="AI748" s="16"/>
    </row>
    <row r="749" spans="22:35" x14ac:dyDescent="0.25">
      <c r="V749" s="6" t="str">
        <f t="shared" si="19"/>
        <v>7252AMS Group Training (Masterton)</v>
      </c>
      <c r="W749" s="89">
        <v>7252</v>
      </c>
      <c r="X749" s="90">
        <v>3</v>
      </c>
      <c r="Y749" s="89" t="s">
        <v>1521</v>
      </c>
      <c r="Z749" s="89" t="s">
        <v>321</v>
      </c>
      <c r="AA749" s="89" t="s">
        <v>222</v>
      </c>
      <c r="AI749" s="16"/>
    </row>
    <row r="750" spans="22:35" x14ac:dyDescent="0.25">
      <c r="V750" s="6" t="str">
        <f t="shared" si="19"/>
        <v>7252AMS Group - Auckland</v>
      </c>
      <c r="W750" s="89">
        <v>7252</v>
      </c>
      <c r="X750" s="90">
        <v>4</v>
      </c>
      <c r="Y750" s="89" t="s">
        <v>442</v>
      </c>
      <c r="Z750" s="89" t="s">
        <v>259</v>
      </c>
      <c r="AA750" s="89" t="s">
        <v>228</v>
      </c>
      <c r="AI750" s="16"/>
    </row>
    <row r="751" spans="22:35" x14ac:dyDescent="0.25">
      <c r="V751" s="6" t="str">
        <f t="shared" si="19"/>
        <v>7252AMS Group - Mount Maunganui</v>
      </c>
      <c r="W751" s="89">
        <v>7252</v>
      </c>
      <c r="X751" s="90">
        <v>6</v>
      </c>
      <c r="Y751" s="89" t="s">
        <v>443</v>
      </c>
      <c r="Z751" s="89" t="s">
        <v>230</v>
      </c>
      <c r="AA751" s="89" t="s">
        <v>231</v>
      </c>
      <c r="AI751" s="16"/>
    </row>
    <row r="752" spans="22:35" x14ac:dyDescent="0.25">
      <c r="V752" s="6" t="str">
        <f t="shared" si="19"/>
        <v>7252AMS Group - Palmerston North</v>
      </c>
      <c r="W752" s="89">
        <v>7252</v>
      </c>
      <c r="X752" s="90">
        <v>7</v>
      </c>
      <c r="Y752" s="89" t="s">
        <v>444</v>
      </c>
      <c r="Z752" s="89" t="s">
        <v>323</v>
      </c>
      <c r="AA752" s="89" t="s">
        <v>324</v>
      </c>
      <c r="AI752" s="16"/>
    </row>
    <row r="753" spans="22:35" x14ac:dyDescent="0.25">
      <c r="V753" s="6" t="str">
        <f t="shared" si="19"/>
        <v>7252AMS Group - Christchurch</v>
      </c>
      <c r="W753" s="89">
        <v>7252</v>
      </c>
      <c r="X753" s="90">
        <v>9</v>
      </c>
      <c r="Y753" s="89" t="s">
        <v>996</v>
      </c>
      <c r="Z753" s="89" t="s">
        <v>215</v>
      </c>
      <c r="AA753" s="89" t="s">
        <v>214</v>
      </c>
      <c r="AI753" s="16"/>
    </row>
    <row r="754" spans="22:35" x14ac:dyDescent="0.25">
      <c r="V754" s="6" t="str">
        <f t="shared" si="19"/>
        <v>7252AMS Group - Whangarei</v>
      </c>
      <c r="W754" s="89">
        <v>7252</v>
      </c>
      <c r="X754" s="90">
        <v>10</v>
      </c>
      <c r="Y754" s="89" t="s">
        <v>997</v>
      </c>
      <c r="Z754" s="89" t="s">
        <v>236</v>
      </c>
      <c r="AA754" s="89" t="s">
        <v>237</v>
      </c>
      <c r="AI754" s="16"/>
    </row>
    <row r="755" spans="22:35" x14ac:dyDescent="0.25">
      <c r="V755" s="6" t="str">
        <f t="shared" si="19"/>
        <v>7252AMS Group - Napier</v>
      </c>
      <c r="W755" s="89">
        <v>7252</v>
      </c>
      <c r="X755" s="90">
        <v>11</v>
      </c>
      <c r="Y755" s="89" t="s">
        <v>998</v>
      </c>
      <c r="Z755" s="89" t="s">
        <v>223</v>
      </c>
      <c r="AA755" s="89" t="s">
        <v>224</v>
      </c>
      <c r="AI755" s="16"/>
    </row>
    <row r="756" spans="22:35" x14ac:dyDescent="0.25">
      <c r="V756" s="6" t="str">
        <f t="shared" si="19"/>
        <v>7252AMS Group - Wellington</v>
      </c>
      <c r="W756" s="89">
        <v>7252</v>
      </c>
      <c r="X756" s="90">
        <v>12</v>
      </c>
      <c r="Y756" s="89" t="s">
        <v>999</v>
      </c>
      <c r="Z756" s="89" t="s">
        <v>314</v>
      </c>
      <c r="AA756" s="89" t="s">
        <v>222</v>
      </c>
      <c r="AI756" s="16"/>
    </row>
    <row r="757" spans="22:35" x14ac:dyDescent="0.25">
      <c r="V757" s="6" t="str">
        <f t="shared" si="19"/>
        <v>7252New Site</v>
      </c>
      <c r="W757" s="89">
        <v>7252</v>
      </c>
      <c r="X757" s="90">
        <v>95</v>
      </c>
      <c r="Y757" s="89" t="s">
        <v>764</v>
      </c>
      <c r="Z757" s="89"/>
      <c r="AA757" s="89"/>
      <c r="AI757" s="16"/>
    </row>
    <row r="758" spans="22:35" x14ac:dyDescent="0.25">
      <c r="V758" s="6" t="str">
        <f t="shared" si="19"/>
        <v>7256Main Campus</v>
      </c>
      <c r="W758" s="6">
        <v>7256</v>
      </c>
      <c r="X758" s="6">
        <v>1</v>
      </c>
      <c r="Y758" s="6" t="s">
        <v>15</v>
      </c>
      <c r="Z758" s="6" t="s">
        <v>376</v>
      </c>
      <c r="AA758" s="6" t="s">
        <v>377</v>
      </c>
      <c r="AI758" s="16"/>
    </row>
    <row r="759" spans="22:35" x14ac:dyDescent="0.25">
      <c r="V759" s="6" t="str">
        <f t="shared" si="19"/>
        <v>7256Auckland</v>
      </c>
      <c r="W759" s="89">
        <v>7256</v>
      </c>
      <c r="X759" s="90">
        <v>2</v>
      </c>
      <c r="Y759" s="89" t="s">
        <v>2</v>
      </c>
      <c r="Z759" s="89" t="s">
        <v>292</v>
      </c>
      <c r="AA759" s="89" t="s">
        <v>228</v>
      </c>
      <c r="AI759" s="16"/>
    </row>
    <row r="760" spans="22:35" x14ac:dyDescent="0.25">
      <c r="V760" s="6" t="str">
        <f t="shared" si="19"/>
        <v>7256New Site</v>
      </c>
      <c r="W760" s="89">
        <v>7256</v>
      </c>
      <c r="X760" s="90">
        <v>95</v>
      </c>
      <c r="Y760" s="89" t="s">
        <v>764</v>
      </c>
      <c r="Z760" s="89"/>
      <c r="AA760" s="89"/>
      <c r="AI760" s="16"/>
    </row>
    <row r="761" spans="22:35" x14ac:dyDescent="0.25">
      <c r="V761" s="6" t="str">
        <f t="shared" si="19"/>
        <v>7265Main Campus</v>
      </c>
      <c r="W761" s="89">
        <v>7265</v>
      </c>
      <c r="X761" s="90">
        <v>1</v>
      </c>
      <c r="Y761" s="89" t="s">
        <v>15</v>
      </c>
      <c r="Z761" s="89" t="s">
        <v>225</v>
      </c>
      <c r="AA761" s="89" t="s">
        <v>226</v>
      </c>
      <c r="AI761" s="16"/>
    </row>
    <row r="762" spans="22:35" x14ac:dyDescent="0.25">
      <c r="V762" s="6" t="str">
        <f t="shared" si="19"/>
        <v>7265New Site</v>
      </c>
      <c r="W762" s="89">
        <v>7265</v>
      </c>
      <c r="X762" s="90">
        <v>95</v>
      </c>
      <c r="Y762" s="89" t="s">
        <v>764</v>
      </c>
      <c r="Z762" s="89"/>
      <c r="AA762" s="89"/>
      <c r="AI762" s="16"/>
    </row>
    <row r="763" spans="22:35" x14ac:dyDescent="0.25">
      <c r="V763" s="6" t="str">
        <f t="shared" si="19"/>
        <v>7270Main Campus</v>
      </c>
      <c r="W763" s="89">
        <v>7270</v>
      </c>
      <c r="X763" s="90">
        <v>1</v>
      </c>
      <c r="Y763" s="89" t="s">
        <v>15</v>
      </c>
      <c r="Z763" s="89" t="s">
        <v>215</v>
      </c>
      <c r="AA763" s="89" t="s">
        <v>214</v>
      </c>
      <c r="AI763" s="16"/>
    </row>
    <row r="764" spans="22:35" x14ac:dyDescent="0.25">
      <c r="V764" s="6" t="str">
        <f t="shared" si="19"/>
        <v>7270New Site</v>
      </c>
      <c r="W764" s="6">
        <v>7270</v>
      </c>
      <c r="X764" s="6">
        <v>95</v>
      </c>
      <c r="Y764" s="6" t="s">
        <v>764</v>
      </c>
      <c r="Z764" s="6"/>
      <c r="AA764" s="6"/>
      <c r="AI764" s="16"/>
    </row>
    <row r="765" spans="22:35" x14ac:dyDescent="0.25">
      <c r="V765" s="6" t="str">
        <f t="shared" si="19"/>
        <v>7282Christchurch Branch</v>
      </c>
      <c r="W765" s="89">
        <v>7282</v>
      </c>
      <c r="X765" s="90">
        <v>1</v>
      </c>
      <c r="Y765" s="89" t="s">
        <v>1522</v>
      </c>
      <c r="Z765" s="89" t="s">
        <v>215</v>
      </c>
      <c r="AA765" s="89" t="s">
        <v>214</v>
      </c>
      <c r="AI765" s="16"/>
    </row>
    <row r="766" spans="22:35" x14ac:dyDescent="0.25">
      <c r="V766" s="6" t="str">
        <f t="shared" si="19"/>
        <v>7282Auckland Branch</v>
      </c>
      <c r="W766" s="6">
        <v>7282</v>
      </c>
      <c r="X766" s="6">
        <v>2</v>
      </c>
      <c r="Y766" s="6" t="s">
        <v>1523</v>
      </c>
      <c r="Z766" s="6" t="s">
        <v>227</v>
      </c>
      <c r="AA766" s="6" t="s">
        <v>228</v>
      </c>
      <c r="AI766" s="16"/>
    </row>
    <row r="767" spans="22:35" x14ac:dyDescent="0.25">
      <c r="V767" s="6" t="str">
        <f t="shared" si="19"/>
        <v>7282Lotus Holistic Center</v>
      </c>
      <c r="W767" s="89">
        <v>7282</v>
      </c>
      <c r="X767" s="90">
        <v>3</v>
      </c>
      <c r="Y767" s="89" t="s">
        <v>1524</v>
      </c>
      <c r="Z767" s="89" t="s">
        <v>305</v>
      </c>
      <c r="AA767" s="89" t="s">
        <v>224</v>
      </c>
      <c r="AI767" s="16"/>
    </row>
    <row r="768" spans="22:35" x14ac:dyDescent="0.25">
      <c r="V768" s="6" t="str">
        <f t="shared" si="19"/>
        <v>7282Polyethnic Institute of Studies</v>
      </c>
      <c r="W768" s="89">
        <v>7282</v>
      </c>
      <c r="X768" s="90">
        <v>72</v>
      </c>
      <c r="Y768" s="89" t="s">
        <v>1322</v>
      </c>
      <c r="Z768" s="89" t="s">
        <v>259</v>
      </c>
      <c r="AA768" s="89" t="s">
        <v>228</v>
      </c>
      <c r="AI768" s="16"/>
    </row>
    <row r="769" spans="22:35" x14ac:dyDescent="0.25">
      <c r="V769" s="6" t="str">
        <f t="shared" si="19"/>
        <v>7282New Site</v>
      </c>
      <c r="W769" s="89">
        <v>7282</v>
      </c>
      <c r="X769" s="90">
        <v>95</v>
      </c>
      <c r="Y769" s="89" t="s">
        <v>764</v>
      </c>
      <c r="Z769" s="89"/>
      <c r="AA769" s="89"/>
      <c r="AI769" s="16"/>
    </row>
    <row r="770" spans="22:35" x14ac:dyDescent="0.25">
      <c r="V770" s="6" t="str">
        <f t="shared" ref="V770:V833" si="20">W770&amp;Y770</f>
        <v>7318Main Campus</v>
      </c>
      <c r="W770" s="89">
        <v>7318</v>
      </c>
      <c r="X770" s="90">
        <v>1</v>
      </c>
      <c r="Y770" s="89" t="s">
        <v>15</v>
      </c>
      <c r="Z770" s="89" t="s">
        <v>230</v>
      </c>
      <c r="AA770" s="89" t="s">
        <v>231</v>
      </c>
      <c r="AI770" s="16"/>
    </row>
    <row r="771" spans="22:35" x14ac:dyDescent="0.25">
      <c r="V771" s="6" t="str">
        <f t="shared" si="20"/>
        <v>7318New Site</v>
      </c>
      <c r="W771" s="89">
        <v>7318</v>
      </c>
      <c r="X771" s="90">
        <v>95</v>
      </c>
      <c r="Y771" s="89" t="s">
        <v>764</v>
      </c>
      <c r="Z771" s="89"/>
      <c r="AA771" s="89"/>
      <c r="AI771" s="16"/>
    </row>
    <row r="772" spans="22:35" x14ac:dyDescent="0.25">
      <c r="V772" s="6" t="str">
        <f t="shared" si="20"/>
        <v>7326Main Campus</v>
      </c>
      <c r="W772" s="89">
        <v>7326</v>
      </c>
      <c r="X772" s="90">
        <v>1</v>
      </c>
      <c r="Y772" s="89" t="s">
        <v>15</v>
      </c>
      <c r="Z772" s="89" t="s">
        <v>230</v>
      </c>
      <c r="AA772" s="89" t="s">
        <v>231</v>
      </c>
      <c r="AI772" s="16"/>
    </row>
    <row r="773" spans="22:35" x14ac:dyDescent="0.25">
      <c r="V773" s="6" t="str">
        <f t="shared" si="20"/>
        <v>7326New Site</v>
      </c>
      <c r="W773" s="89">
        <v>7326</v>
      </c>
      <c r="X773" s="90">
        <v>95</v>
      </c>
      <c r="Y773" s="89" t="s">
        <v>764</v>
      </c>
      <c r="Z773" s="89"/>
      <c r="AA773" s="89"/>
      <c r="AI773" s="16"/>
    </row>
    <row r="774" spans="22:35" x14ac:dyDescent="0.25">
      <c r="V774" s="6" t="str">
        <f t="shared" si="20"/>
        <v>7356Main Campus</v>
      </c>
      <c r="W774" s="89">
        <v>7356</v>
      </c>
      <c r="X774" s="90">
        <v>1</v>
      </c>
      <c r="Y774" s="89" t="s">
        <v>15</v>
      </c>
      <c r="Z774" s="89" t="s">
        <v>227</v>
      </c>
      <c r="AA774" s="89" t="s">
        <v>228</v>
      </c>
      <c r="AI774" s="16"/>
    </row>
    <row r="775" spans="22:35" x14ac:dyDescent="0.25">
      <c r="V775" s="6" t="str">
        <f t="shared" si="20"/>
        <v>7356Mr Barber</v>
      </c>
      <c r="W775" s="89">
        <v>7356</v>
      </c>
      <c r="X775" s="90">
        <v>2</v>
      </c>
      <c r="Y775" s="89" t="s">
        <v>1000</v>
      </c>
      <c r="Z775" s="89" t="s">
        <v>227</v>
      </c>
      <c r="AA775" s="89" t="s">
        <v>228</v>
      </c>
      <c r="AI775" s="16"/>
    </row>
    <row r="776" spans="22:35" x14ac:dyDescent="0.25">
      <c r="V776" s="6" t="str">
        <f t="shared" si="20"/>
        <v>7356New Site</v>
      </c>
      <c r="W776" s="89">
        <v>7356</v>
      </c>
      <c r="X776" s="90">
        <v>95</v>
      </c>
      <c r="Y776" s="89" t="s">
        <v>764</v>
      </c>
      <c r="Z776" s="89"/>
      <c r="AA776" s="89"/>
      <c r="AI776" s="16"/>
    </row>
    <row r="777" spans="22:35" x14ac:dyDescent="0.25">
      <c r="V777" s="6" t="str">
        <f t="shared" si="20"/>
        <v>7358Taharangi Marae</v>
      </c>
      <c r="W777" s="6">
        <v>7358</v>
      </c>
      <c r="X777" s="6">
        <v>1</v>
      </c>
      <c r="Y777" s="6" t="s">
        <v>1525</v>
      </c>
      <c r="Z777" s="6" t="s">
        <v>232</v>
      </c>
      <c r="AA777" s="6" t="s">
        <v>231</v>
      </c>
      <c r="AI777" s="16"/>
    </row>
    <row r="778" spans="22:35" x14ac:dyDescent="0.25">
      <c r="V778" s="6" t="str">
        <f t="shared" si="20"/>
        <v>7358New Site</v>
      </c>
      <c r="W778" s="89">
        <v>7358</v>
      </c>
      <c r="X778" s="90">
        <v>95</v>
      </c>
      <c r="Y778" s="89" t="s">
        <v>764</v>
      </c>
      <c r="Z778" s="89"/>
      <c r="AA778" s="89"/>
      <c r="AI778" s="16"/>
    </row>
    <row r="779" spans="22:35" x14ac:dyDescent="0.25">
      <c r="V779" s="6" t="str">
        <f t="shared" si="20"/>
        <v>7372Future Skills - Manukau</v>
      </c>
      <c r="W779" s="89">
        <v>7372</v>
      </c>
      <c r="X779" s="90">
        <v>1</v>
      </c>
      <c r="Y779" s="89" t="s">
        <v>121</v>
      </c>
      <c r="Z779" s="89" t="s">
        <v>259</v>
      </c>
      <c r="AA779" s="89" t="s">
        <v>228</v>
      </c>
      <c r="AI779" s="16"/>
    </row>
    <row r="780" spans="22:35" x14ac:dyDescent="0.25">
      <c r="V780" s="6" t="str">
        <f t="shared" si="20"/>
        <v>7372Otago Polytechnic Auckland International Campus</v>
      </c>
      <c r="W780" s="89">
        <v>7372</v>
      </c>
      <c r="X780" s="90">
        <v>2</v>
      </c>
      <c r="Y780" s="89" t="s">
        <v>1001</v>
      </c>
      <c r="Z780" s="89" t="s">
        <v>227</v>
      </c>
      <c r="AA780" s="89" t="s">
        <v>228</v>
      </c>
      <c r="AI780" s="16"/>
    </row>
    <row r="781" spans="22:35" x14ac:dyDescent="0.25">
      <c r="V781" s="6" t="str">
        <f t="shared" si="20"/>
        <v>7372Manukau Main Campus</v>
      </c>
      <c r="W781" s="89">
        <v>7372</v>
      </c>
      <c r="X781" s="90">
        <v>3</v>
      </c>
      <c r="Y781" s="89" t="s">
        <v>1002</v>
      </c>
      <c r="Z781" s="89" t="s">
        <v>259</v>
      </c>
      <c r="AA781" s="89" t="s">
        <v>228</v>
      </c>
      <c r="AI781" s="16"/>
    </row>
    <row r="782" spans="22:35" x14ac:dyDescent="0.25">
      <c r="V782" s="6" t="str">
        <f t="shared" si="20"/>
        <v>7372New Site</v>
      </c>
      <c r="W782" s="89">
        <v>7372</v>
      </c>
      <c r="X782" s="90">
        <v>95</v>
      </c>
      <c r="Y782" s="89" t="s">
        <v>764</v>
      </c>
      <c r="Z782" s="89"/>
      <c r="AA782" s="89"/>
      <c r="AI782" s="16"/>
    </row>
    <row r="783" spans="22:35" x14ac:dyDescent="0.25">
      <c r="V783" s="6" t="str">
        <f t="shared" si="20"/>
        <v>7372Manukau</v>
      </c>
      <c r="W783" s="89">
        <v>7372</v>
      </c>
      <c r="X783" s="90" t="s">
        <v>122</v>
      </c>
      <c r="Y783" s="89" t="s">
        <v>123</v>
      </c>
      <c r="Z783" s="89" t="s">
        <v>259</v>
      </c>
      <c r="AA783" s="89" t="s">
        <v>228</v>
      </c>
      <c r="AI783" s="16"/>
    </row>
    <row r="784" spans="22:35" x14ac:dyDescent="0.25">
      <c r="V784" s="6" t="str">
        <f t="shared" si="20"/>
        <v>7380Main Site</v>
      </c>
      <c r="W784" s="89">
        <v>7380</v>
      </c>
      <c r="X784" s="90">
        <v>1</v>
      </c>
      <c r="Y784" s="89" t="s">
        <v>445</v>
      </c>
      <c r="Z784" s="89" t="s">
        <v>215</v>
      </c>
      <c r="AA784" s="89" t="s">
        <v>214</v>
      </c>
      <c r="AI784" s="16"/>
    </row>
    <row r="785" spans="22:35" x14ac:dyDescent="0.25">
      <c r="V785" s="6" t="str">
        <f t="shared" si="20"/>
        <v>7380Main Site -Control Tower Building</v>
      </c>
      <c r="W785" s="89">
        <v>7380</v>
      </c>
      <c r="X785" s="90">
        <v>1</v>
      </c>
      <c r="Y785" s="89" t="s">
        <v>1526</v>
      </c>
      <c r="Z785" s="89" t="s">
        <v>215</v>
      </c>
      <c r="AA785" s="89" t="s">
        <v>214</v>
      </c>
      <c r="AI785" s="16"/>
    </row>
    <row r="786" spans="22:35" x14ac:dyDescent="0.25">
      <c r="V786" s="6" t="str">
        <f t="shared" si="20"/>
        <v>7380New Site</v>
      </c>
      <c r="W786" s="89">
        <v>7380</v>
      </c>
      <c r="X786" s="90">
        <v>95</v>
      </c>
      <c r="Y786" s="89" t="s">
        <v>764</v>
      </c>
      <c r="Z786" s="89"/>
      <c r="AA786" s="89"/>
      <c r="AI786" s="16"/>
    </row>
    <row r="787" spans="22:35" x14ac:dyDescent="0.25">
      <c r="V787" s="6" t="str">
        <f t="shared" si="20"/>
        <v>7381Main Site</v>
      </c>
      <c r="W787" s="89">
        <v>7381</v>
      </c>
      <c r="X787" s="90">
        <v>1</v>
      </c>
      <c r="Y787" s="89" t="s">
        <v>445</v>
      </c>
      <c r="Z787" s="89" t="s">
        <v>227</v>
      </c>
      <c r="AA787" s="89" t="s">
        <v>228</v>
      </c>
      <c r="AI787" s="16"/>
    </row>
    <row r="788" spans="22:35" x14ac:dyDescent="0.25">
      <c r="V788" s="6" t="str">
        <f t="shared" si="20"/>
        <v>7381New Site</v>
      </c>
      <c r="W788" s="89">
        <v>7381</v>
      </c>
      <c r="X788" s="90">
        <v>95</v>
      </c>
      <c r="Y788" s="89" t="s">
        <v>764</v>
      </c>
      <c r="Z788" s="89"/>
      <c r="AA788" s="89"/>
      <c r="AI788" s="16"/>
    </row>
    <row r="789" spans="22:35" x14ac:dyDescent="0.25">
      <c r="V789" s="6" t="str">
        <f t="shared" si="20"/>
        <v>7391Tauranga</v>
      </c>
      <c r="W789" s="89">
        <v>7391</v>
      </c>
      <c r="X789" s="90">
        <v>1</v>
      </c>
      <c r="Y789" s="89" t="s">
        <v>101</v>
      </c>
      <c r="Z789" s="89" t="s">
        <v>230</v>
      </c>
      <c r="AA789" s="89" t="s">
        <v>231</v>
      </c>
      <c r="AI789" s="16"/>
    </row>
    <row r="790" spans="22:35" x14ac:dyDescent="0.25">
      <c r="V790" s="6" t="str">
        <f t="shared" si="20"/>
        <v>7391Te Puke</v>
      </c>
      <c r="W790" s="89">
        <v>7391</v>
      </c>
      <c r="X790" s="90">
        <v>2</v>
      </c>
      <c r="Y790" s="89" t="s">
        <v>117</v>
      </c>
      <c r="Z790" s="89" t="s">
        <v>238</v>
      </c>
      <c r="AA790" s="89" t="s">
        <v>231</v>
      </c>
      <c r="AI790" s="16"/>
    </row>
    <row r="791" spans="22:35" x14ac:dyDescent="0.25">
      <c r="V791" s="6" t="str">
        <f t="shared" si="20"/>
        <v>7391Fraser St</v>
      </c>
      <c r="W791" s="6">
        <v>7391</v>
      </c>
      <c r="X791" s="6">
        <v>3</v>
      </c>
      <c r="Y791" s="6" t="s">
        <v>446</v>
      </c>
      <c r="Z791" s="6" t="s">
        <v>230</v>
      </c>
      <c r="AA791" s="6" t="s">
        <v>231</v>
      </c>
      <c r="AI791" s="16"/>
    </row>
    <row r="792" spans="22:35" x14ac:dyDescent="0.25">
      <c r="V792" s="6" t="str">
        <f t="shared" si="20"/>
        <v>7391Rotorua</v>
      </c>
      <c r="W792" s="89">
        <v>7391</v>
      </c>
      <c r="X792" s="90">
        <v>4</v>
      </c>
      <c r="Y792" s="89" t="s">
        <v>100</v>
      </c>
      <c r="Z792" s="89" t="s">
        <v>232</v>
      </c>
      <c r="AA792" s="89" t="s">
        <v>231</v>
      </c>
      <c r="AI792" s="16"/>
    </row>
    <row r="793" spans="22:35" x14ac:dyDescent="0.25">
      <c r="V793" s="6" t="str">
        <f t="shared" si="20"/>
        <v>7391Tokoroa</v>
      </c>
      <c r="W793" s="89">
        <v>7391</v>
      </c>
      <c r="X793" s="90">
        <v>5</v>
      </c>
      <c r="Y793" s="89" t="s">
        <v>1003</v>
      </c>
      <c r="Z793" s="89" t="s">
        <v>513</v>
      </c>
      <c r="AA793" s="89" t="s">
        <v>226</v>
      </c>
      <c r="AI793" s="16"/>
    </row>
    <row r="794" spans="22:35" x14ac:dyDescent="0.25">
      <c r="V794" s="6" t="str">
        <f t="shared" si="20"/>
        <v>7391Taupo</v>
      </c>
      <c r="W794" s="89">
        <v>7391</v>
      </c>
      <c r="X794" s="90">
        <v>6</v>
      </c>
      <c r="Y794" s="89" t="s">
        <v>116</v>
      </c>
      <c r="Z794" s="89" t="s">
        <v>316</v>
      </c>
      <c r="AA794" s="89" t="s">
        <v>226</v>
      </c>
      <c r="AI794" s="16"/>
    </row>
    <row r="795" spans="22:35" x14ac:dyDescent="0.25">
      <c r="V795" s="6" t="str">
        <f t="shared" si="20"/>
        <v>7391New Site</v>
      </c>
      <c r="W795" s="89">
        <v>7391</v>
      </c>
      <c r="X795" s="90">
        <v>95</v>
      </c>
      <c r="Y795" s="89" t="s">
        <v>764</v>
      </c>
      <c r="Z795" s="89"/>
      <c r="AA795" s="89"/>
      <c r="AI795" s="16"/>
    </row>
    <row r="796" spans="22:35" x14ac:dyDescent="0.25">
      <c r="V796" s="6" t="str">
        <f t="shared" si="20"/>
        <v>7402NTA Training Centre</v>
      </c>
      <c r="W796" s="89">
        <v>7402</v>
      </c>
      <c r="X796" s="90">
        <v>1</v>
      </c>
      <c r="Y796" s="89" t="s">
        <v>447</v>
      </c>
      <c r="Z796" s="89" t="s">
        <v>215</v>
      </c>
      <c r="AA796" s="89" t="s">
        <v>214</v>
      </c>
      <c r="AI796" s="16"/>
    </row>
    <row r="797" spans="22:35" x14ac:dyDescent="0.25">
      <c r="V797" s="6" t="str">
        <f t="shared" si="20"/>
        <v>7402Wigram</v>
      </c>
      <c r="W797" s="89">
        <v>7402</v>
      </c>
      <c r="X797" s="90">
        <v>1</v>
      </c>
      <c r="Y797" s="89" t="s">
        <v>1527</v>
      </c>
      <c r="Z797" s="89" t="s">
        <v>215</v>
      </c>
      <c r="AA797" s="89" t="s">
        <v>214</v>
      </c>
      <c r="AI797" s="16"/>
    </row>
    <row r="798" spans="22:35" x14ac:dyDescent="0.25">
      <c r="V798" s="6" t="str">
        <f t="shared" si="20"/>
        <v>7402Christchurch Mens Prison</v>
      </c>
      <c r="W798" s="89">
        <v>7402</v>
      </c>
      <c r="X798" s="90">
        <v>2</v>
      </c>
      <c r="Y798" s="89" t="s">
        <v>1004</v>
      </c>
      <c r="Z798" s="89" t="s">
        <v>215</v>
      </c>
      <c r="AA798" s="89" t="s">
        <v>214</v>
      </c>
      <c r="AI798" s="16"/>
    </row>
    <row r="799" spans="22:35" x14ac:dyDescent="0.25">
      <c r="V799" s="6" t="str">
        <f t="shared" si="20"/>
        <v>7402Christchurch Womens Prison</v>
      </c>
      <c r="W799" s="89">
        <v>7402</v>
      </c>
      <c r="X799" s="90">
        <v>3</v>
      </c>
      <c r="Y799" s="89" t="s">
        <v>1005</v>
      </c>
      <c r="Z799" s="89" t="s">
        <v>215</v>
      </c>
      <c r="AA799" s="89" t="s">
        <v>214</v>
      </c>
      <c r="AI799" s="16"/>
    </row>
    <row r="800" spans="22:35" x14ac:dyDescent="0.25">
      <c r="V800" s="6" t="str">
        <f t="shared" si="20"/>
        <v>7402Otago Corrections Facility</v>
      </c>
      <c r="W800" s="89">
        <v>7402</v>
      </c>
      <c r="X800" s="90">
        <v>4</v>
      </c>
      <c r="Y800" s="89" t="s">
        <v>557</v>
      </c>
      <c r="Z800" s="89" t="s">
        <v>216</v>
      </c>
      <c r="AA800" s="89" t="s">
        <v>217</v>
      </c>
      <c r="AI800" s="16"/>
    </row>
    <row r="801" spans="22:35" x14ac:dyDescent="0.25">
      <c r="V801" s="6" t="str">
        <f t="shared" si="20"/>
        <v>7402New Site</v>
      </c>
      <c r="W801" s="89">
        <v>7402</v>
      </c>
      <c r="X801" s="90">
        <v>95</v>
      </c>
      <c r="Y801" s="89" t="s">
        <v>764</v>
      </c>
      <c r="Z801" s="89"/>
      <c r="AA801" s="89"/>
      <c r="AI801" s="16"/>
    </row>
    <row r="802" spans="22:35" x14ac:dyDescent="0.25">
      <c r="V802" s="6" t="str">
        <f t="shared" si="20"/>
        <v>7413Main Campus</v>
      </c>
      <c r="W802" s="89">
        <v>7413</v>
      </c>
      <c r="X802" s="90">
        <v>1</v>
      </c>
      <c r="Y802" s="89" t="s">
        <v>15</v>
      </c>
      <c r="Z802" s="89" t="s">
        <v>393</v>
      </c>
      <c r="AA802" s="89" t="s">
        <v>226</v>
      </c>
      <c r="AI802" s="16"/>
    </row>
    <row r="803" spans="22:35" x14ac:dyDescent="0.25">
      <c r="V803" s="6" t="str">
        <f t="shared" si="20"/>
        <v>7413New Site</v>
      </c>
      <c r="W803" s="6">
        <v>7413</v>
      </c>
      <c r="X803" s="6">
        <v>95</v>
      </c>
      <c r="Y803" s="6" t="s">
        <v>764</v>
      </c>
      <c r="Z803" s="6"/>
      <c r="AA803" s="6"/>
      <c r="AI803" s="16"/>
    </row>
    <row r="804" spans="22:35" x14ac:dyDescent="0.25">
      <c r="V804" s="6" t="str">
        <f t="shared" si="20"/>
        <v>7421Main Campus - Manukau City</v>
      </c>
      <c r="W804" s="89">
        <v>7421</v>
      </c>
      <c r="X804" s="90">
        <v>1</v>
      </c>
      <c r="Y804" s="89" t="s">
        <v>448</v>
      </c>
      <c r="Z804" s="89" t="s">
        <v>259</v>
      </c>
      <c r="AA804" s="89" t="s">
        <v>228</v>
      </c>
      <c r="AI804" s="16"/>
    </row>
    <row r="805" spans="22:35" x14ac:dyDescent="0.25">
      <c r="V805" s="6" t="str">
        <f t="shared" si="20"/>
        <v>7421DAS Training Solutions Ltd</v>
      </c>
      <c r="W805" s="89">
        <v>7421</v>
      </c>
      <c r="X805" s="90">
        <v>3</v>
      </c>
      <c r="Y805" s="89" t="s">
        <v>1006</v>
      </c>
      <c r="Z805" s="89" t="s">
        <v>266</v>
      </c>
      <c r="AA805" s="89" t="s">
        <v>228</v>
      </c>
      <c r="AI805" s="16"/>
    </row>
    <row r="806" spans="22:35" x14ac:dyDescent="0.25">
      <c r="V806" s="6" t="str">
        <f t="shared" si="20"/>
        <v>7421Main Campus</v>
      </c>
      <c r="W806" s="89">
        <v>7421</v>
      </c>
      <c r="X806" s="90">
        <v>4</v>
      </c>
      <c r="Y806" s="89" t="s">
        <v>15</v>
      </c>
      <c r="Z806" s="89" t="s">
        <v>259</v>
      </c>
      <c r="AA806" s="89" t="s">
        <v>228</v>
      </c>
      <c r="AI806" s="16"/>
    </row>
    <row r="807" spans="22:35" x14ac:dyDescent="0.25">
      <c r="V807" s="6" t="str">
        <f t="shared" si="20"/>
        <v>7421Sewtec NL</v>
      </c>
      <c r="W807" s="89">
        <v>7421</v>
      </c>
      <c r="X807" s="90">
        <v>5</v>
      </c>
      <c r="Y807" s="89" t="s">
        <v>1007</v>
      </c>
      <c r="Z807" s="89" t="s">
        <v>266</v>
      </c>
      <c r="AA807" s="89" t="s">
        <v>228</v>
      </c>
      <c r="AI807" s="16"/>
    </row>
    <row r="808" spans="22:35" x14ac:dyDescent="0.25">
      <c r="V808" s="6" t="str">
        <f t="shared" si="20"/>
        <v>7421New Site</v>
      </c>
      <c r="W808" s="89">
        <v>7421</v>
      </c>
      <c r="X808" s="90">
        <v>95</v>
      </c>
      <c r="Y808" s="89" t="s">
        <v>764</v>
      </c>
      <c r="Z808" s="89"/>
      <c r="AA808" s="89"/>
      <c r="AI808" s="16"/>
    </row>
    <row r="809" spans="22:35" x14ac:dyDescent="0.25">
      <c r="V809" s="6" t="str">
        <f t="shared" si="20"/>
        <v>7425Head Office</v>
      </c>
      <c r="W809" s="89">
        <v>7425</v>
      </c>
      <c r="X809" s="90">
        <v>1</v>
      </c>
      <c r="Y809" s="89" t="s">
        <v>132</v>
      </c>
      <c r="Z809" s="89" t="s">
        <v>257</v>
      </c>
      <c r="AA809" s="89" t="s">
        <v>228</v>
      </c>
      <c r="AI809" s="16"/>
    </row>
    <row r="810" spans="22:35" x14ac:dyDescent="0.25">
      <c r="V810" s="6" t="str">
        <f t="shared" si="20"/>
        <v>7425Main Campus</v>
      </c>
      <c r="W810" s="89">
        <v>7425</v>
      </c>
      <c r="X810" s="90">
        <v>1</v>
      </c>
      <c r="Y810" s="89" t="s">
        <v>15</v>
      </c>
      <c r="Z810" s="89" t="s">
        <v>246</v>
      </c>
      <c r="AA810" s="89" t="s">
        <v>237</v>
      </c>
      <c r="AI810" s="16"/>
    </row>
    <row r="811" spans="22:35" x14ac:dyDescent="0.25">
      <c r="V811" s="6" t="str">
        <f t="shared" si="20"/>
        <v>7425Kaitaia</v>
      </c>
      <c r="W811" s="89">
        <v>7425</v>
      </c>
      <c r="X811" s="90">
        <v>2</v>
      </c>
      <c r="Y811" s="89" t="s">
        <v>1008</v>
      </c>
      <c r="Z811" s="89" t="s">
        <v>246</v>
      </c>
      <c r="AA811" s="89" t="s">
        <v>237</v>
      </c>
      <c r="AI811" s="16"/>
    </row>
    <row r="812" spans="22:35" x14ac:dyDescent="0.25">
      <c r="V812" s="6" t="str">
        <f t="shared" si="20"/>
        <v>7425Kaikohe</v>
      </c>
      <c r="W812" s="89">
        <v>7425</v>
      </c>
      <c r="X812" s="90">
        <v>3</v>
      </c>
      <c r="Y812" s="89" t="s">
        <v>64</v>
      </c>
      <c r="Z812" s="89" t="s">
        <v>246</v>
      </c>
      <c r="AA812" s="89" t="s">
        <v>237</v>
      </c>
      <c r="AI812" s="16"/>
    </row>
    <row r="813" spans="22:35" x14ac:dyDescent="0.25">
      <c r="V813" s="6" t="str">
        <f t="shared" si="20"/>
        <v>7425New Site</v>
      </c>
      <c r="W813" s="89">
        <v>7425</v>
      </c>
      <c r="X813" s="90">
        <v>95</v>
      </c>
      <c r="Y813" s="89" t="s">
        <v>764</v>
      </c>
      <c r="Z813" s="89"/>
      <c r="AA813" s="89"/>
      <c r="AI813" s="16"/>
    </row>
    <row r="814" spans="22:35" x14ac:dyDescent="0.25">
      <c r="V814" s="6" t="str">
        <f t="shared" si="20"/>
        <v>7425Distance Learning</v>
      </c>
      <c r="W814" s="89">
        <v>7425</v>
      </c>
      <c r="X814" s="90">
        <v>98</v>
      </c>
      <c r="Y814" s="89" t="s">
        <v>911</v>
      </c>
      <c r="Z814" s="89" t="s">
        <v>822</v>
      </c>
      <c r="AA814" s="89" t="s">
        <v>822</v>
      </c>
      <c r="AI814" s="16"/>
    </row>
    <row r="815" spans="22:35" x14ac:dyDescent="0.25">
      <c r="V815" s="6" t="str">
        <f t="shared" si="20"/>
        <v>7428North Canterbury</v>
      </c>
      <c r="W815" s="89">
        <v>7428</v>
      </c>
      <c r="X815" s="90">
        <v>1</v>
      </c>
      <c r="Y815" s="89" t="s">
        <v>449</v>
      </c>
      <c r="Z815" s="89" t="s">
        <v>213</v>
      </c>
      <c r="AA815" s="89" t="s">
        <v>214</v>
      </c>
      <c r="AI815" s="16"/>
    </row>
    <row r="816" spans="22:35" x14ac:dyDescent="0.25">
      <c r="V816" s="6" t="str">
        <f t="shared" si="20"/>
        <v>7428Marlborough</v>
      </c>
      <c r="W816" s="89">
        <v>7428</v>
      </c>
      <c r="X816" s="90">
        <v>2</v>
      </c>
      <c r="Y816" s="89" t="s">
        <v>10</v>
      </c>
      <c r="Z816" s="89" t="s">
        <v>317</v>
      </c>
      <c r="AA816" s="89" t="s">
        <v>318</v>
      </c>
      <c r="AI816" s="16"/>
    </row>
    <row r="817" spans="22:35" x14ac:dyDescent="0.25">
      <c r="V817" s="6" t="str">
        <f t="shared" si="20"/>
        <v>7428South Canterbury Community College</v>
      </c>
      <c r="W817" s="89">
        <v>7428</v>
      </c>
      <c r="X817" s="90">
        <v>3</v>
      </c>
      <c r="Y817" s="89" t="s">
        <v>450</v>
      </c>
      <c r="Z817" s="89" t="s">
        <v>218</v>
      </c>
      <c r="AA817" s="89" t="s">
        <v>214</v>
      </c>
      <c r="AI817" s="16"/>
    </row>
    <row r="818" spans="22:35" x14ac:dyDescent="0.25">
      <c r="V818" s="6" t="str">
        <f t="shared" si="20"/>
        <v>7428Dunedin Community College</v>
      </c>
      <c r="W818" s="89">
        <v>7428</v>
      </c>
      <c r="X818" s="90">
        <v>4</v>
      </c>
      <c r="Y818" s="89" t="s">
        <v>451</v>
      </c>
      <c r="Z818" s="89" t="s">
        <v>219</v>
      </c>
      <c r="AA818" s="89" t="s">
        <v>217</v>
      </c>
      <c r="AI818" s="16"/>
    </row>
    <row r="819" spans="22:35" x14ac:dyDescent="0.25">
      <c r="V819" s="6" t="str">
        <f t="shared" si="20"/>
        <v>7428Southland Community College</v>
      </c>
      <c r="W819" s="89">
        <v>7428</v>
      </c>
      <c r="X819" s="90">
        <v>5</v>
      </c>
      <c r="Y819" s="89" t="s">
        <v>452</v>
      </c>
      <c r="Z819" s="89" t="s">
        <v>376</v>
      </c>
      <c r="AA819" s="89" t="s">
        <v>377</v>
      </c>
      <c r="AI819" s="16"/>
    </row>
    <row r="820" spans="22:35" x14ac:dyDescent="0.25">
      <c r="V820" s="6" t="str">
        <f t="shared" si="20"/>
        <v>7428Community College Nelson</v>
      </c>
      <c r="W820" s="6">
        <v>7428</v>
      </c>
      <c r="X820" s="6">
        <v>7</v>
      </c>
      <c r="Y820" s="6" t="s">
        <v>1009</v>
      </c>
      <c r="Z820" s="6" t="s">
        <v>364</v>
      </c>
      <c r="AA820" s="6" t="s">
        <v>249</v>
      </c>
      <c r="AI820" s="16"/>
    </row>
    <row r="821" spans="22:35" x14ac:dyDescent="0.25">
      <c r="V821" s="6" t="str">
        <f t="shared" si="20"/>
        <v>7428New Site</v>
      </c>
      <c r="W821" s="89">
        <v>7428</v>
      </c>
      <c r="X821" s="90">
        <v>95</v>
      </c>
      <c r="Y821" s="89" t="s">
        <v>764</v>
      </c>
      <c r="Z821" s="89"/>
      <c r="AA821" s="89"/>
      <c r="AI821" s="16"/>
    </row>
    <row r="822" spans="22:35" x14ac:dyDescent="0.25">
      <c r="V822" s="6" t="str">
        <f t="shared" si="20"/>
        <v>7455Head Office</v>
      </c>
      <c r="W822" s="6">
        <v>7455</v>
      </c>
      <c r="X822" s="6">
        <v>1</v>
      </c>
      <c r="Y822" s="6" t="s">
        <v>132</v>
      </c>
      <c r="Z822" s="6" t="s">
        <v>227</v>
      </c>
      <c r="AA822" s="6" t="s">
        <v>228</v>
      </c>
      <c r="AI822" s="16"/>
    </row>
    <row r="823" spans="22:35" x14ac:dyDescent="0.25">
      <c r="V823" s="6" t="str">
        <f t="shared" si="20"/>
        <v>7455Wellington</v>
      </c>
      <c r="W823" s="89">
        <v>7455</v>
      </c>
      <c r="X823" s="90">
        <v>2</v>
      </c>
      <c r="Y823" s="89" t="s">
        <v>0</v>
      </c>
      <c r="Z823" s="89" t="s">
        <v>247</v>
      </c>
      <c r="AA823" s="89" t="s">
        <v>222</v>
      </c>
      <c r="AI823" s="16"/>
    </row>
    <row r="824" spans="22:35" x14ac:dyDescent="0.25">
      <c r="V824" s="6" t="str">
        <f t="shared" si="20"/>
        <v>7455New Site</v>
      </c>
      <c r="W824" s="6">
        <v>7455</v>
      </c>
      <c r="X824" s="6">
        <v>95</v>
      </c>
      <c r="Y824" s="6" t="s">
        <v>764</v>
      </c>
      <c r="Z824" s="6"/>
      <c r="AA824" s="6"/>
      <c r="AI824" s="16"/>
    </row>
    <row r="825" spans="22:35" x14ac:dyDescent="0.25">
      <c r="V825" s="6" t="str">
        <f t="shared" si="20"/>
        <v>7466Auckland CBD - 1 (L5)</v>
      </c>
      <c r="W825" s="89">
        <v>7466</v>
      </c>
      <c r="X825" s="90">
        <v>1</v>
      </c>
      <c r="Y825" s="89" t="s">
        <v>1528</v>
      </c>
      <c r="Z825" s="89" t="s">
        <v>227</v>
      </c>
      <c r="AA825" s="89" t="s">
        <v>228</v>
      </c>
      <c r="AI825" s="16"/>
    </row>
    <row r="826" spans="22:35" x14ac:dyDescent="0.25">
      <c r="V826" s="6" t="str">
        <f t="shared" si="20"/>
        <v>7466Auckland CBD - 2 (L8)</v>
      </c>
      <c r="W826" s="89">
        <v>7466</v>
      </c>
      <c r="X826" s="90">
        <v>2</v>
      </c>
      <c r="Y826" s="89" t="s">
        <v>1529</v>
      </c>
      <c r="Z826" s="89" t="s">
        <v>227</v>
      </c>
      <c r="AA826" s="89" t="s">
        <v>228</v>
      </c>
      <c r="AI826" s="16"/>
    </row>
    <row r="827" spans="22:35" x14ac:dyDescent="0.25">
      <c r="V827" s="6" t="str">
        <f t="shared" si="20"/>
        <v>7466Auckland CBD - 3 (L9)</v>
      </c>
      <c r="W827" s="89">
        <v>7466</v>
      </c>
      <c r="X827" s="90">
        <v>3</v>
      </c>
      <c r="Y827" s="89" t="s">
        <v>1530</v>
      </c>
      <c r="Z827" s="89" t="s">
        <v>227</v>
      </c>
      <c r="AA827" s="89" t="s">
        <v>228</v>
      </c>
      <c r="AI827" s="16"/>
    </row>
    <row r="828" spans="22:35" x14ac:dyDescent="0.25">
      <c r="V828" s="6" t="str">
        <f t="shared" si="20"/>
        <v>7466Otahuhu</v>
      </c>
      <c r="W828" s="89">
        <v>7466</v>
      </c>
      <c r="X828" s="90">
        <v>3</v>
      </c>
      <c r="Y828" s="89" t="s">
        <v>1020</v>
      </c>
      <c r="Z828" s="89" t="s">
        <v>227</v>
      </c>
      <c r="AA828" s="89" t="s">
        <v>228</v>
      </c>
      <c r="AI828" s="16"/>
    </row>
    <row r="829" spans="22:35" x14ac:dyDescent="0.25">
      <c r="V829" s="6" t="str">
        <f t="shared" si="20"/>
        <v>7466Wellington</v>
      </c>
      <c r="W829" s="6">
        <v>7466</v>
      </c>
      <c r="X829" s="6">
        <v>4</v>
      </c>
      <c r="Y829" s="6" t="s">
        <v>0</v>
      </c>
      <c r="Z829" s="6" t="s">
        <v>314</v>
      </c>
      <c r="AA829" s="6" t="s">
        <v>222</v>
      </c>
      <c r="AI829" s="16"/>
    </row>
    <row r="830" spans="22:35" x14ac:dyDescent="0.25">
      <c r="V830" s="6" t="str">
        <f t="shared" si="20"/>
        <v>7466Auckland CBD -4(L7)</v>
      </c>
      <c r="W830" s="6">
        <v>7466</v>
      </c>
      <c r="X830" s="6">
        <v>5</v>
      </c>
      <c r="Y830" s="6" t="s">
        <v>1531</v>
      </c>
      <c r="Z830" s="6" t="s">
        <v>227</v>
      </c>
      <c r="AA830" s="6" t="s">
        <v>228</v>
      </c>
      <c r="AI830" s="16"/>
    </row>
    <row r="831" spans="22:35" x14ac:dyDescent="0.25">
      <c r="V831" s="6" t="str">
        <f t="shared" si="20"/>
        <v>7466Otahuhu 2</v>
      </c>
      <c r="W831" s="89">
        <v>7466</v>
      </c>
      <c r="X831" s="90">
        <v>5</v>
      </c>
      <c r="Y831" s="89" t="s">
        <v>1532</v>
      </c>
      <c r="Z831" s="89" t="s">
        <v>227</v>
      </c>
      <c r="AA831" s="89" t="s">
        <v>228</v>
      </c>
      <c r="AI831" s="16"/>
    </row>
    <row r="832" spans="22:35" x14ac:dyDescent="0.25">
      <c r="V832" s="6" t="str">
        <f t="shared" si="20"/>
        <v>7466Queens Academic Group Wellington</v>
      </c>
      <c r="W832" s="89">
        <v>7466</v>
      </c>
      <c r="X832" s="90">
        <v>6</v>
      </c>
      <c r="Y832" s="89" t="s">
        <v>1533</v>
      </c>
      <c r="Z832" s="89" t="s">
        <v>247</v>
      </c>
      <c r="AA832" s="89" t="s">
        <v>222</v>
      </c>
      <c r="AI832" s="16"/>
    </row>
    <row r="833" spans="22:35" x14ac:dyDescent="0.25">
      <c r="V833" s="6" t="str">
        <f t="shared" si="20"/>
        <v>7466New Site</v>
      </c>
      <c r="W833" s="89">
        <v>7466</v>
      </c>
      <c r="X833" s="90">
        <v>95</v>
      </c>
      <c r="Y833" s="89" t="s">
        <v>764</v>
      </c>
      <c r="Z833" s="89"/>
      <c r="AA833" s="89"/>
      <c r="AI833" s="16"/>
    </row>
    <row r="834" spans="22:35" x14ac:dyDescent="0.25">
      <c r="V834" s="6" t="str">
        <f t="shared" ref="V834:V897" si="21">W834&amp;Y834</f>
        <v>7476Main Campus</v>
      </c>
      <c r="W834" s="89">
        <v>7476</v>
      </c>
      <c r="X834" s="90">
        <v>1</v>
      </c>
      <c r="Y834" s="89" t="s">
        <v>15</v>
      </c>
      <c r="Z834" s="89" t="s">
        <v>257</v>
      </c>
      <c r="AA834" s="89" t="s">
        <v>228</v>
      </c>
      <c r="AI834" s="16"/>
    </row>
    <row r="835" spans="22:35" x14ac:dyDescent="0.25">
      <c r="V835" s="6" t="str">
        <f t="shared" si="21"/>
        <v>7476Safety 'n Action Christchurch</v>
      </c>
      <c r="W835" s="89">
        <v>7476</v>
      </c>
      <c r="X835" s="90">
        <v>3</v>
      </c>
      <c r="Y835" s="89" t="s">
        <v>1010</v>
      </c>
      <c r="Z835" s="89" t="s">
        <v>215</v>
      </c>
      <c r="AA835" s="89" t="s">
        <v>214</v>
      </c>
      <c r="AI835" s="16"/>
    </row>
    <row r="836" spans="22:35" x14ac:dyDescent="0.25">
      <c r="V836" s="6" t="str">
        <f t="shared" si="21"/>
        <v>7476Safety 'n Action Morrinsville</v>
      </c>
      <c r="W836" s="89">
        <v>7476</v>
      </c>
      <c r="X836" s="90">
        <v>4</v>
      </c>
      <c r="Y836" s="89" t="s">
        <v>1011</v>
      </c>
      <c r="Z836" s="89" t="s">
        <v>394</v>
      </c>
      <c r="AA836" s="89" t="s">
        <v>226</v>
      </c>
      <c r="AI836" s="16"/>
    </row>
    <row r="837" spans="22:35" x14ac:dyDescent="0.25">
      <c r="V837" s="6" t="str">
        <f t="shared" si="21"/>
        <v>7476Safety 'n Action East Tamaki</v>
      </c>
      <c r="W837" s="6">
        <v>7476</v>
      </c>
      <c r="X837" s="6">
        <v>5</v>
      </c>
      <c r="Y837" s="6" t="s">
        <v>1012</v>
      </c>
      <c r="Z837" s="6" t="s">
        <v>259</v>
      </c>
      <c r="AA837" s="6" t="s">
        <v>228</v>
      </c>
      <c r="AI837" s="16"/>
    </row>
    <row r="838" spans="22:35" x14ac:dyDescent="0.25">
      <c r="V838" s="6" t="str">
        <f t="shared" si="21"/>
        <v>7476Safety 'n Action Stratfood</v>
      </c>
      <c r="W838" s="89">
        <v>7476</v>
      </c>
      <c r="X838" s="90">
        <v>6</v>
      </c>
      <c r="Y838" s="89" t="s">
        <v>1013</v>
      </c>
      <c r="Z838" s="89" t="s">
        <v>385</v>
      </c>
      <c r="AA838" s="89" t="s">
        <v>298</v>
      </c>
      <c r="AI838" s="16"/>
    </row>
    <row r="839" spans="22:35" x14ac:dyDescent="0.25">
      <c r="V839" s="6" t="str">
        <f t="shared" si="21"/>
        <v>7476Safety 'n Action Wellington</v>
      </c>
      <c r="W839" s="6">
        <v>7476</v>
      </c>
      <c r="X839" s="6">
        <v>8</v>
      </c>
      <c r="Y839" s="6" t="s">
        <v>1014</v>
      </c>
      <c r="Z839" s="6" t="s">
        <v>221</v>
      </c>
      <c r="AA839" s="6" t="s">
        <v>222</v>
      </c>
      <c r="AI839" s="16"/>
    </row>
    <row r="840" spans="22:35" x14ac:dyDescent="0.25">
      <c r="V840" s="6" t="str">
        <f t="shared" si="21"/>
        <v>7476New Site</v>
      </c>
      <c r="W840" s="89">
        <v>7476</v>
      </c>
      <c r="X840" s="90">
        <v>95</v>
      </c>
      <c r="Y840" s="89" t="s">
        <v>764</v>
      </c>
      <c r="Z840" s="89"/>
      <c r="AA840" s="89"/>
      <c r="AI840" s="16"/>
    </row>
    <row r="841" spans="22:35" x14ac:dyDescent="0.25">
      <c r="V841" s="6" t="str">
        <f t="shared" si="21"/>
        <v>7502Main Campus</v>
      </c>
      <c r="W841" s="6">
        <v>7502</v>
      </c>
      <c r="X841" s="6">
        <v>1</v>
      </c>
      <c r="Y841" s="6" t="s">
        <v>15</v>
      </c>
      <c r="Z841" s="6" t="s">
        <v>259</v>
      </c>
      <c r="AA841" s="6" t="s">
        <v>228</v>
      </c>
      <c r="AI841" s="16"/>
    </row>
    <row r="842" spans="22:35" x14ac:dyDescent="0.25">
      <c r="V842" s="6" t="str">
        <f t="shared" si="21"/>
        <v>7502ECOLight Stadium</v>
      </c>
      <c r="W842" s="6">
        <v>7502</v>
      </c>
      <c r="X842" s="6">
        <v>2</v>
      </c>
      <c r="Y842" s="6" t="s">
        <v>1015</v>
      </c>
      <c r="Z842" s="6" t="s">
        <v>277</v>
      </c>
      <c r="AA842" s="6" t="s">
        <v>228</v>
      </c>
      <c r="AI842" s="16"/>
    </row>
    <row r="843" spans="22:35" x14ac:dyDescent="0.25">
      <c r="V843" s="6" t="str">
        <f t="shared" si="21"/>
        <v>7502New Site</v>
      </c>
      <c r="W843" s="89">
        <v>7502</v>
      </c>
      <c r="X843" s="90">
        <v>95</v>
      </c>
      <c r="Y843" s="89" t="s">
        <v>764</v>
      </c>
      <c r="Z843" s="89"/>
      <c r="AA843" s="89"/>
      <c r="AI843" s="16"/>
    </row>
    <row r="844" spans="22:35" x14ac:dyDescent="0.25">
      <c r="V844" s="6" t="str">
        <f t="shared" si="21"/>
        <v>7526Main</v>
      </c>
      <c r="W844" s="89">
        <v>7526</v>
      </c>
      <c r="X844" s="90">
        <v>1</v>
      </c>
      <c r="Y844" s="89" t="s">
        <v>1534</v>
      </c>
      <c r="Z844" s="89" t="s">
        <v>257</v>
      </c>
      <c r="AA844" s="89" t="s">
        <v>228</v>
      </c>
      <c r="AI844" s="16"/>
    </row>
    <row r="845" spans="22:35" x14ac:dyDescent="0.25">
      <c r="V845" s="6" t="str">
        <f t="shared" si="21"/>
        <v>7526Symonds Campus</v>
      </c>
      <c r="W845" s="89">
        <v>7526</v>
      </c>
      <c r="X845" s="90">
        <v>3</v>
      </c>
      <c r="Y845" s="89" t="s">
        <v>1535</v>
      </c>
      <c r="Z845" s="89" t="s">
        <v>227</v>
      </c>
      <c r="AA845" s="89" t="s">
        <v>228</v>
      </c>
      <c r="AI845" s="16"/>
    </row>
    <row r="846" spans="22:35" x14ac:dyDescent="0.25">
      <c r="V846" s="6" t="str">
        <f t="shared" si="21"/>
        <v>7526City Campus</v>
      </c>
      <c r="W846" s="89">
        <v>7526</v>
      </c>
      <c r="X846" s="90">
        <v>4</v>
      </c>
      <c r="Y846" s="89" t="s">
        <v>49</v>
      </c>
      <c r="Z846" s="89" t="s">
        <v>227</v>
      </c>
      <c r="AA846" s="89" t="s">
        <v>228</v>
      </c>
      <c r="AI846" s="16"/>
    </row>
    <row r="847" spans="22:35" x14ac:dyDescent="0.25">
      <c r="V847" s="6" t="str">
        <f t="shared" si="21"/>
        <v>7526NSIA - Wakefield Street</v>
      </c>
      <c r="W847" s="89">
        <v>7526</v>
      </c>
      <c r="X847" s="90">
        <v>5</v>
      </c>
      <c r="Y847" s="89" t="s">
        <v>1536</v>
      </c>
      <c r="Z847" s="89" t="s">
        <v>240</v>
      </c>
      <c r="AA847" s="89" t="s">
        <v>240</v>
      </c>
      <c r="AI847" s="16"/>
    </row>
    <row r="848" spans="22:35" x14ac:dyDescent="0.25">
      <c r="V848" s="6" t="str">
        <f t="shared" si="21"/>
        <v>7526New Site</v>
      </c>
      <c r="W848" s="89">
        <v>7526</v>
      </c>
      <c r="X848" s="90">
        <v>95</v>
      </c>
      <c r="Y848" s="89" t="s">
        <v>764</v>
      </c>
      <c r="Z848" s="89"/>
      <c r="AA848" s="89"/>
      <c r="AI848" s="16"/>
    </row>
    <row r="849" spans="22:35" x14ac:dyDescent="0.25">
      <c r="V849" s="6" t="str">
        <f t="shared" si="21"/>
        <v>7540Flight Training Manawatu</v>
      </c>
      <c r="W849" s="89">
        <v>7540</v>
      </c>
      <c r="X849" s="90">
        <v>1</v>
      </c>
      <c r="Y849" s="89" t="s">
        <v>1537</v>
      </c>
      <c r="Z849" s="89" t="s">
        <v>327</v>
      </c>
      <c r="AA849" s="89" t="s">
        <v>324</v>
      </c>
      <c r="AI849" s="16"/>
    </row>
    <row r="850" spans="22:35" x14ac:dyDescent="0.25">
      <c r="V850" s="6" t="str">
        <f t="shared" si="21"/>
        <v>7540New Site</v>
      </c>
      <c r="W850" s="89">
        <v>7540</v>
      </c>
      <c r="X850" s="90">
        <v>95</v>
      </c>
      <c r="Y850" s="89" t="s">
        <v>764</v>
      </c>
      <c r="Z850" s="89"/>
      <c r="AA850" s="89"/>
      <c r="AI850" s="16"/>
    </row>
    <row r="851" spans="22:35" x14ac:dyDescent="0.25">
      <c r="V851" s="6" t="str">
        <f t="shared" si="21"/>
        <v>7542Praxis Wellington</v>
      </c>
      <c r="W851" s="89">
        <v>7542</v>
      </c>
      <c r="X851" s="90">
        <v>1</v>
      </c>
      <c r="Y851" s="89" t="s">
        <v>1538</v>
      </c>
      <c r="Z851" s="89" t="s">
        <v>247</v>
      </c>
      <c r="AA851" s="89" t="s">
        <v>222</v>
      </c>
      <c r="AI851" s="16"/>
    </row>
    <row r="852" spans="22:35" x14ac:dyDescent="0.25">
      <c r="V852" s="6" t="str">
        <f t="shared" si="21"/>
        <v>7542Praxis Auckland</v>
      </c>
      <c r="W852" s="89">
        <v>7542</v>
      </c>
      <c r="X852" s="90">
        <v>5</v>
      </c>
      <c r="Y852" s="89" t="s">
        <v>1539</v>
      </c>
      <c r="Z852" s="89" t="s">
        <v>227</v>
      </c>
      <c r="AA852" s="89" t="s">
        <v>228</v>
      </c>
      <c r="AI852" s="16"/>
    </row>
    <row r="853" spans="22:35" x14ac:dyDescent="0.25">
      <c r="V853" s="6" t="str">
        <f t="shared" si="21"/>
        <v>7542Praxis</v>
      </c>
      <c r="W853" s="89">
        <v>7542</v>
      </c>
      <c r="X853" s="90">
        <v>75</v>
      </c>
      <c r="Y853" s="89" t="s">
        <v>1540</v>
      </c>
      <c r="Z853" s="89" t="s">
        <v>215</v>
      </c>
      <c r="AA853" s="89" t="s">
        <v>214</v>
      </c>
      <c r="AI853" s="16"/>
    </row>
    <row r="854" spans="22:35" x14ac:dyDescent="0.25">
      <c r="V854" s="6" t="str">
        <f t="shared" si="21"/>
        <v>7542Praxis Christchurch</v>
      </c>
      <c r="W854" s="89">
        <v>7542</v>
      </c>
      <c r="X854" s="90">
        <v>75</v>
      </c>
      <c r="Y854" s="89" t="s">
        <v>1541</v>
      </c>
      <c r="Z854" s="89" t="s">
        <v>215</v>
      </c>
      <c r="AA854" s="89" t="s">
        <v>214</v>
      </c>
      <c r="AI854" s="16"/>
    </row>
    <row r="855" spans="22:35" x14ac:dyDescent="0.25">
      <c r="V855" s="6" t="str">
        <f t="shared" si="21"/>
        <v>7542New Site</v>
      </c>
      <c r="W855" s="89">
        <v>7542</v>
      </c>
      <c r="X855" s="90">
        <v>95</v>
      </c>
      <c r="Y855" s="89" t="s">
        <v>764</v>
      </c>
      <c r="Z855" s="89"/>
      <c r="AA855" s="89"/>
      <c r="AI855" s="16"/>
    </row>
    <row r="856" spans="22:35" x14ac:dyDescent="0.25">
      <c r="V856" s="6" t="str">
        <f t="shared" si="21"/>
        <v>7548Main Campus</v>
      </c>
      <c r="W856" s="89">
        <v>7548</v>
      </c>
      <c r="X856" s="90">
        <v>1</v>
      </c>
      <c r="Y856" s="89" t="s">
        <v>15</v>
      </c>
      <c r="Z856" s="89" t="s">
        <v>227</v>
      </c>
      <c r="AA856" s="89" t="s">
        <v>228</v>
      </c>
      <c r="AI856" s="16"/>
    </row>
    <row r="857" spans="22:35" x14ac:dyDescent="0.25">
      <c r="V857" s="6" t="str">
        <f t="shared" si="21"/>
        <v>7548New Site</v>
      </c>
      <c r="W857" s="89">
        <v>7548</v>
      </c>
      <c r="X857" s="90">
        <v>95</v>
      </c>
      <c r="Y857" s="89" t="s">
        <v>764</v>
      </c>
      <c r="Z857" s="89"/>
      <c r="AA857" s="89"/>
      <c r="AI857" s="16"/>
    </row>
    <row r="858" spans="22:35" x14ac:dyDescent="0.25">
      <c r="V858" s="6" t="str">
        <f t="shared" si="21"/>
        <v>7577School of Business Ltd - Melrose Campus</v>
      </c>
      <c r="W858" s="89">
        <v>7577</v>
      </c>
      <c r="X858" s="90">
        <v>1</v>
      </c>
      <c r="Y858" s="89" t="s">
        <v>1542</v>
      </c>
      <c r="Z858" s="89" t="s">
        <v>227</v>
      </c>
      <c r="AA858" s="89" t="s">
        <v>228</v>
      </c>
      <c r="AI858" s="16"/>
    </row>
    <row r="859" spans="22:35" x14ac:dyDescent="0.25">
      <c r="V859" s="6" t="str">
        <f t="shared" si="21"/>
        <v>7577School of Business Ltd - Newmarket Campus</v>
      </c>
      <c r="W859" s="89">
        <v>7577</v>
      </c>
      <c r="X859" s="90">
        <v>1</v>
      </c>
      <c r="Y859" s="89" t="s">
        <v>454</v>
      </c>
      <c r="Z859" s="89" t="s">
        <v>227</v>
      </c>
      <c r="AA859" s="89" t="s">
        <v>228</v>
      </c>
      <c r="AI859" s="16"/>
    </row>
    <row r="860" spans="22:35" x14ac:dyDescent="0.25">
      <c r="V860" s="6" t="str">
        <f t="shared" si="21"/>
        <v>7577School of Business Ltd - Panmure campus</v>
      </c>
      <c r="W860" s="89">
        <v>7577</v>
      </c>
      <c r="X860" s="90">
        <v>2</v>
      </c>
      <c r="Y860" s="89" t="s">
        <v>1543</v>
      </c>
      <c r="Z860" s="89" t="s">
        <v>227</v>
      </c>
      <c r="AA860" s="89" t="s">
        <v>228</v>
      </c>
      <c r="AI860" s="16"/>
    </row>
    <row r="861" spans="22:35" x14ac:dyDescent="0.25">
      <c r="V861" s="6" t="str">
        <f t="shared" si="21"/>
        <v>7577School of Business Ltd - Manukau</v>
      </c>
      <c r="W861" s="89">
        <v>7577</v>
      </c>
      <c r="X861" s="90">
        <v>3</v>
      </c>
      <c r="Y861" s="89" t="s">
        <v>1544</v>
      </c>
      <c r="Z861" s="89" t="s">
        <v>259</v>
      </c>
      <c r="AA861" s="89" t="s">
        <v>228</v>
      </c>
      <c r="AI861" s="16"/>
    </row>
    <row r="862" spans="22:35" x14ac:dyDescent="0.25">
      <c r="V862" s="6" t="str">
        <f t="shared" si="21"/>
        <v>7577School of Business Ltd - Brewery campus</v>
      </c>
      <c r="W862" s="89">
        <v>7577</v>
      </c>
      <c r="X862" s="90">
        <v>4</v>
      </c>
      <c r="Y862" s="89" t="s">
        <v>1545</v>
      </c>
      <c r="Z862" s="89" t="s">
        <v>227</v>
      </c>
      <c r="AA862" s="89" t="s">
        <v>228</v>
      </c>
      <c r="AI862" s="16"/>
    </row>
    <row r="863" spans="22:35" x14ac:dyDescent="0.25">
      <c r="V863" s="6" t="str">
        <f t="shared" si="21"/>
        <v>7577Awataha Marae Campus</v>
      </c>
      <c r="W863" s="89">
        <v>7577</v>
      </c>
      <c r="X863" s="90">
        <v>5</v>
      </c>
      <c r="Y863" s="89" t="s">
        <v>455</v>
      </c>
      <c r="Z863" s="89" t="s">
        <v>257</v>
      </c>
      <c r="AA863" s="89" t="s">
        <v>228</v>
      </c>
      <c r="AI863" s="16"/>
    </row>
    <row r="864" spans="22:35" x14ac:dyDescent="0.25">
      <c r="V864" s="6" t="str">
        <f t="shared" si="21"/>
        <v>7577New Site</v>
      </c>
      <c r="W864" s="89">
        <v>7577</v>
      </c>
      <c r="X864" s="90">
        <v>95</v>
      </c>
      <c r="Y864" s="89" t="s">
        <v>764</v>
      </c>
      <c r="Z864" s="89"/>
      <c r="AA864" s="89"/>
      <c r="AI864" s="16"/>
    </row>
    <row r="865" spans="22:35" x14ac:dyDescent="0.25">
      <c r="V865" s="6" t="str">
        <f t="shared" si="21"/>
        <v>7586Career Network Rotorua</v>
      </c>
      <c r="W865" s="89">
        <v>7586</v>
      </c>
      <c r="X865" s="90">
        <v>1</v>
      </c>
      <c r="Y865" s="89" t="s">
        <v>456</v>
      </c>
      <c r="Z865" s="89" t="s">
        <v>232</v>
      </c>
      <c r="AA865" s="89" t="s">
        <v>231</v>
      </c>
      <c r="AI865" s="16"/>
    </row>
    <row r="866" spans="22:35" x14ac:dyDescent="0.25">
      <c r="V866" s="6" t="str">
        <f t="shared" si="21"/>
        <v>7586Career NetWork Tokoroa</v>
      </c>
      <c r="W866" s="89">
        <v>7586</v>
      </c>
      <c r="X866" s="90">
        <v>2</v>
      </c>
      <c r="Y866" s="89" t="s">
        <v>1016</v>
      </c>
      <c r="Z866" s="89" t="s">
        <v>513</v>
      </c>
      <c r="AA866" s="89" t="s">
        <v>226</v>
      </c>
      <c r="AI866" s="16"/>
    </row>
    <row r="867" spans="22:35" x14ac:dyDescent="0.25">
      <c r="V867" s="6" t="str">
        <f t="shared" si="21"/>
        <v>7586New Site</v>
      </c>
      <c r="W867" s="89">
        <v>7586</v>
      </c>
      <c r="X867" s="90">
        <v>95</v>
      </c>
      <c r="Y867" s="89" t="s">
        <v>764</v>
      </c>
      <c r="Z867" s="89"/>
      <c r="AA867" s="89"/>
      <c r="AI867" s="16"/>
    </row>
    <row r="868" spans="22:35" x14ac:dyDescent="0.25">
      <c r="V868" s="6" t="str">
        <f t="shared" si="21"/>
        <v>7608North Shore Language School</v>
      </c>
      <c r="W868" s="89">
        <v>7608</v>
      </c>
      <c r="X868" s="90">
        <v>1</v>
      </c>
      <c r="Y868" s="89" t="s">
        <v>1191</v>
      </c>
      <c r="Z868" s="89" t="s">
        <v>257</v>
      </c>
      <c r="AA868" s="89" t="s">
        <v>228</v>
      </c>
      <c r="AI868" s="16"/>
    </row>
    <row r="869" spans="22:35" x14ac:dyDescent="0.25">
      <c r="V869" s="6" t="str">
        <f t="shared" si="21"/>
        <v>7608North Shore Language School Glenfield Campus</v>
      </c>
      <c r="W869" s="89">
        <v>7608</v>
      </c>
      <c r="X869" s="90">
        <v>1</v>
      </c>
      <c r="Y869" s="89" t="s">
        <v>1017</v>
      </c>
      <c r="Z869" s="89" t="s">
        <v>257</v>
      </c>
      <c r="AA869" s="89" t="s">
        <v>228</v>
      </c>
      <c r="AI869" s="16"/>
    </row>
    <row r="870" spans="22:35" x14ac:dyDescent="0.25">
      <c r="V870" s="6" t="str">
        <f t="shared" si="21"/>
        <v>7608North Shore Language School Albany Campus</v>
      </c>
      <c r="W870" s="89">
        <v>7608</v>
      </c>
      <c r="X870" s="90">
        <v>2</v>
      </c>
      <c r="Y870" s="89" t="s">
        <v>1018</v>
      </c>
      <c r="Z870" s="89" t="s">
        <v>257</v>
      </c>
      <c r="AA870" s="89" t="s">
        <v>228</v>
      </c>
      <c r="AI870" s="16"/>
    </row>
    <row r="871" spans="22:35" x14ac:dyDescent="0.25">
      <c r="V871" s="6" t="str">
        <f t="shared" si="21"/>
        <v>7608North Shore Langauge School Auckland City Campus</v>
      </c>
      <c r="W871" s="89">
        <v>7608</v>
      </c>
      <c r="X871" s="90">
        <v>3</v>
      </c>
      <c r="Y871" s="89" t="s">
        <v>1019</v>
      </c>
      <c r="Z871" s="89" t="s">
        <v>227</v>
      </c>
      <c r="AA871" s="89" t="s">
        <v>228</v>
      </c>
      <c r="AI871" s="16"/>
    </row>
    <row r="872" spans="22:35" x14ac:dyDescent="0.25">
      <c r="V872" s="6" t="str">
        <f t="shared" si="21"/>
        <v>7608New Site</v>
      </c>
      <c r="W872" s="89">
        <v>7608</v>
      </c>
      <c r="X872" s="90">
        <v>95</v>
      </c>
      <c r="Y872" s="89" t="s">
        <v>764</v>
      </c>
      <c r="Z872" s="89"/>
      <c r="AA872" s="89"/>
      <c r="AI872" s="16"/>
    </row>
    <row r="873" spans="22:35" x14ac:dyDescent="0.25">
      <c r="V873" s="6" t="str">
        <f t="shared" si="21"/>
        <v>7610Auckland</v>
      </c>
      <c r="W873" s="89">
        <v>7610</v>
      </c>
      <c r="X873" s="90">
        <v>1</v>
      </c>
      <c r="Y873" s="89" t="s">
        <v>2</v>
      </c>
      <c r="Z873" s="89" t="s">
        <v>227</v>
      </c>
      <c r="AA873" s="89" t="s">
        <v>228</v>
      </c>
      <c r="AI873" s="16"/>
    </row>
    <row r="874" spans="22:35" x14ac:dyDescent="0.25">
      <c r="V874" s="6" t="str">
        <f t="shared" si="21"/>
        <v>7610New Site</v>
      </c>
      <c r="W874" s="89">
        <v>7610</v>
      </c>
      <c r="X874" s="90">
        <v>95</v>
      </c>
      <c r="Y874" s="89" t="s">
        <v>764</v>
      </c>
      <c r="Z874" s="89"/>
      <c r="AA874" s="89"/>
      <c r="AI874" s="16"/>
    </row>
    <row r="875" spans="22:35" x14ac:dyDescent="0.25">
      <c r="V875" s="6" t="str">
        <f t="shared" si="21"/>
        <v>7637Auckland</v>
      </c>
      <c r="W875" s="89">
        <v>7637</v>
      </c>
      <c r="X875" s="90">
        <v>1</v>
      </c>
      <c r="Y875" s="89" t="s">
        <v>2</v>
      </c>
      <c r="Z875" s="89" t="s">
        <v>227</v>
      </c>
      <c r="AA875" s="89" t="s">
        <v>228</v>
      </c>
      <c r="AI875" s="16"/>
    </row>
    <row r="876" spans="22:35" x14ac:dyDescent="0.25">
      <c r="V876" s="6" t="str">
        <f t="shared" si="21"/>
        <v>7637New Site</v>
      </c>
      <c r="W876" s="89">
        <v>7637</v>
      </c>
      <c r="X876" s="90">
        <v>95</v>
      </c>
      <c r="Y876" s="89" t="s">
        <v>764</v>
      </c>
      <c r="Z876" s="89"/>
      <c r="AA876" s="89"/>
      <c r="AI876" s="16"/>
    </row>
    <row r="877" spans="22:35" x14ac:dyDescent="0.25">
      <c r="V877" s="6" t="str">
        <f t="shared" si="21"/>
        <v>7637Courses delivered extramurally or by distance learning</v>
      </c>
      <c r="W877" s="89">
        <v>7637</v>
      </c>
      <c r="X877" s="90">
        <v>98</v>
      </c>
      <c r="Y877" s="89" t="s">
        <v>903</v>
      </c>
      <c r="Z877" s="89" t="s">
        <v>822</v>
      </c>
      <c r="AA877" s="89" t="s">
        <v>822</v>
      </c>
      <c r="AI877" s="16"/>
    </row>
    <row r="878" spans="22:35" x14ac:dyDescent="0.25">
      <c r="V878" s="6" t="str">
        <f t="shared" si="21"/>
        <v>7638New Market</v>
      </c>
      <c r="W878" s="89">
        <v>7638</v>
      </c>
      <c r="X878" s="90">
        <v>1</v>
      </c>
      <c r="Y878" s="89" t="s">
        <v>1546</v>
      </c>
      <c r="Z878" s="89" t="s">
        <v>227</v>
      </c>
      <c r="AA878" s="89" t="s">
        <v>228</v>
      </c>
      <c r="AI878" s="16"/>
    </row>
    <row r="879" spans="22:35" x14ac:dyDescent="0.25">
      <c r="V879" s="6" t="str">
        <f t="shared" si="21"/>
        <v>7638New Site</v>
      </c>
      <c r="W879" s="89">
        <v>7638</v>
      </c>
      <c r="X879" s="90">
        <v>95</v>
      </c>
      <c r="Y879" s="89" t="s">
        <v>764</v>
      </c>
      <c r="Z879" s="89"/>
      <c r="AA879" s="89"/>
      <c r="AI879" s="16"/>
    </row>
    <row r="880" spans="22:35" x14ac:dyDescent="0.25">
      <c r="V880" s="6" t="str">
        <f t="shared" si="21"/>
        <v>7640Takapuna Campus</v>
      </c>
      <c r="W880" s="89">
        <v>7640</v>
      </c>
      <c r="X880" s="90">
        <v>1</v>
      </c>
      <c r="Y880" s="89" t="s">
        <v>128</v>
      </c>
      <c r="Z880" s="89" t="s">
        <v>257</v>
      </c>
      <c r="AA880" s="89" t="s">
        <v>228</v>
      </c>
      <c r="AI880" s="16"/>
    </row>
    <row r="881" spans="22:35" x14ac:dyDescent="0.25">
      <c r="V881" s="6" t="str">
        <f t="shared" si="21"/>
        <v>7640Christchurch Campus</v>
      </c>
      <c r="W881" s="89">
        <v>7640</v>
      </c>
      <c r="X881" s="90">
        <v>2</v>
      </c>
      <c r="Y881" s="89" t="s">
        <v>91</v>
      </c>
      <c r="Z881" s="89" t="s">
        <v>215</v>
      </c>
      <c r="AA881" s="89" t="s">
        <v>214</v>
      </c>
      <c r="AI881" s="16"/>
    </row>
    <row r="882" spans="22:35" x14ac:dyDescent="0.25">
      <c r="V882" s="6" t="str">
        <f t="shared" si="21"/>
        <v>7640Manukau City Campus</v>
      </c>
      <c r="W882" s="89">
        <v>7640</v>
      </c>
      <c r="X882" s="90">
        <v>3</v>
      </c>
      <c r="Y882" s="89" t="s">
        <v>457</v>
      </c>
      <c r="Z882" s="89" t="s">
        <v>259</v>
      </c>
      <c r="AA882" s="89" t="s">
        <v>228</v>
      </c>
      <c r="AI882" s="16"/>
    </row>
    <row r="883" spans="22:35" x14ac:dyDescent="0.25">
      <c r="V883" s="6" t="str">
        <f t="shared" si="21"/>
        <v>7640Auckland City Campus</v>
      </c>
      <c r="W883" s="89">
        <v>7640</v>
      </c>
      <c r="X883" s="90">
        <v>4</v>
      </c>
      <c r="Y883" s="89" t="s">
        <v>458</v>
      </c>
      <c r="Z883" s="89" t="s">
        <v>227</v>
      </c>
      <c r="AA883" s="89" t="s">
        <v>228</v>
      </c>
      <c r="AI883" s="16"/>
    </row>
    <row r="884" spans="22:35" x14ac:dyDescent="0.25">
      <c r="V884" s="6" t="str">
        <f t="shared" si="21"/>
        <v>7640Wellington Campus</v>
      </c>
      <c r="W884" s="89">
        <v>7640</v>
      </c>
      <c r="X884" s="90">
        <v>4</v>
      </c>
      <c r="Y884" s="89" t="s">
        <v>87</v>
      </c>
      <c r="Z884" s="89" t="s">
        <v>247</v>
      </c>
      <c r="AA884" s="89" t="s">
        <v>222</v>
      </c>
      <c r="AI884" s="16"/>
    </row>
    <row r="885" spans="22:35" x14ac:dyDescent="0.25">
      <c r="V885" s="6" t="str">
        <f t="shared" si="21"/>
        <v>7640Waitakere Campus</v>
      </c>
      <c r="W885" s="89">
        <v>7640</v>
      </c>
      <c r="X885" s="90">
        <v>5</v>
      </c>
      <c r="Y885" s="89" t="s">
        <v>459</v>
      </c>
      <c r="Z885" s="89" t="s">
        <v>266</v>
      </c>
      <c r="AA885" s="89" t="s">
        <v>228</v>
      </c>
      <c r="AI885" s="16"/>
    </row>
    <row r="886" spans="22:35" x14ac:dyDescent="0.25">
      <c r="V886" s="6" t="str">
        <f t="shared" si="21"/>
        <v>7640Manukau (Lambie Drive) Campus</v>
      </c>
      <c r="W886" s="89">
        <v>7640</v>
      </c>
      <c r="X886" s="90">
        <v>6</v>
      </c>
      <c r="Y886" s="89" t="s">
        <v>460</v>
      </c>
      <c r="Z886" s="89" t="s">
        <v>259</v>
      </c>
      <c r="AA886" s="89" t="s">
        <v>228</v>
      </c>
      <c r="AI886" s="16"/>
    </row>
    <row r="887" spans="22:35" x14ac:dyDescent="0.25">
      <c r="V887" s="6" t="str">
        <f t="shared" si="21"/>
        <v>7640Wellington Campus</v>
      </c>
      <c r="W887" s="89">
        <v>7640</v>
      </c>
      <c r="X887" s="90">
        <v>7</v>
      </c>
      <c r="Y887" s="89" t="s">
        <v>87</v>
      </c>
      <c r="Z887" s="89" t="s">
        <v>247</v>
      </c>
      <c r="AA887" s="89" t="s">
        <v>222</v>
      </c>
      <c r="AI887" s="16"/>
    </row>
    <row r="888" spans="22:35" x14ac:dyDescent="0.25">
      <c r="V888" s="6" t="str">
        <f t="shared" si="21"/>
        <v>7640Wellington Campus (WNC)</v>
      </c>
      <c r="W888" s="89">
        <v>7640</v>
      </c>
      <c r="X888" s="90">
        <v>7</v>
      </c>
      <c r="Y888" s="89" t="s">
        <v>1547</v>
      </c>
      <c r="Z888" s="89" t="s">
        <v>247</v>
      </c>
      <c r="AA888" s="89" t="s">
        <v>222</v>
      </c>
      <c r="AI888" s="16"/>
    </row>
    <row r="889" spans="22:35" x14ac:dyDescent="0.25">
      <c r="V889" s="6" t="str">
        <f t="shared" si="21"/>
        <v>7640Manukau City Campus</v>
      </c>
      <c r="W889" s="89">
        <v>7640</v>
      </c>
      <c r="X889" s="90">
        <v>8</v>
      </c>
      <c r="Y889" s="89" t="s">
        <v>457</v>
      </c>
      <c r="Z889" s="89" t="s">
        <v>259</v>
      </c>
      <c r="AA889" s="89" t="s">
        <v>228</v>
      </c>
      <c r="AI889" s="16"/>
    </row>
    <row r="890" spans="22:35" x14ac:dyDescent="0.25">
      <c r="V890" s="6" t="str">
        <f t="shared" si="21"/>
        <v>7640Otahuhu</v>
      </c>
      <c r="W890" s="89">
        <v>7640</v>
      </c>
      <c r="X890" s="90">
        <v>9</v>
      </c>
      <c r="Y890" s="89" t="s">
        <v>1020</v>
      </c>
      <c r="Z890" s="89" t="s">
        <v>227</v>
      </c>
      <c r="AA890" s="89" t="s">
        <v>228</v>
      </c>
      <c r="AI890" s="16"/>
    </row>
    <row r="891" spans="22:35" x14ac:dyDescent="0.25">
      <c r="V891" s="6" t="str">
        <f t="shared" si="21"/>
        <v>7640Waikato</v>
      </c>
      <c r="W891" s="89">
        <v>7640</v>
      </c>
      <c r="X891" s="90">
        <v>10</v>
      </c>
      <c r="Y891" s="89" t="s">
        <v>3</v>
      </c>
      <c r="Z891" s="89" t="s">
        <v>225</v>
      </c>
      <c r="AA891" s="89" t="s">
        <v>226</v>
      </c>
      <c r="AI891" s="16"/>
    </row>
    <row r="892" spans="22:35" x14ac:dyDescent="0.25">
      <c r="V892" s="6" t="str">
        <f t="shared" si="21"/>
        <v>7640New Site</v>
      </c>
      <c r="W892" s="89">
        <v>7640</v>
      </c>
      <c r="X892" s="90">
        <v>95</v>
      </c>
      <c r="Y892" s="89" t="s">
        <v>764</v>
      </c>
      <c r="Z892" s="89"/>
      <c r="AA892" s="89"/>
      <c r="AI892" s="16"/>
    </row>
    <row r="893" spans="22:35" x14ac:dyDescent="0.25">
      <c r="V893" s="6" t="str">
        <f t="shared" si="21"/>
        <v>7647MAIN</v>
      </c>
      <c r="W893" s="89">
        <v>7647</v>
      </c>
      <c r="X893" s="90">
        <v>1</v>
      </c>
      <c r="Y893" s="89" t="s">
        <v>1548</v>
      </c>
      <c r="Z893" s="89" t="s">
        <v>266</v>
      </c>
      <c r="AA893" s="89" t="s">
        <v>228</v>
      </c>
      <c r="AI893" s="16"/>
    </row>
    <row r="894" spans="22:35" x14ac:dyDescent="0.25">
      <c r="V894" s="6" t="str">
        <f t="shared" si="21"/>
        <v>7647NZSE New Lynn Campus (Head Office)</v>
      </c>
      <c r="W894" s="89">
        <v>7647</v>
      </c>
      <c r="X894" s="90">
        <v>1</v>
      </c>
      <c r="Y894" s="89" t="s">
        <v>461</v>
      </c>
      <c r="Z894" s="89" t="s">
        <v>266</v>
      </c>
      <c r="AA894" s="89" t="s">
        <v>228</v>
      </c>
      <c r="AI894" s="16"/>
    </row>
    <row r="895" spans="22:35" x14ac:dyDescent="0.25">
      <c r="V895" s="6" t="str">
        <f t="shared" si="21"/>
        <v>7647Manukau</v>
      </c>
      <c r="W895" s="89">
        <v>7647</v>
      </c>
      <c r="X895" s="90">
        <v>2</v>
      </c>
      <c r="Y895" s="89" t="s">
        <v>123</v>
      </c>
      <c r="Z895" s="89" t="s">
        <v>259</v>
      </c>
      <c r="AA895" s="89" t="s">
        <v>228</v>
      </c>
      <c r="AI895" s="16"/>
    </row>
    <row r="896" spans="22:35" x14ac:dyDescent="0.25">
      <c r="V896" s="6" t="str">
        <f t="shared" si="21"/>
        <v>7647Auckland CBD</v>
      </c>
      <c r="W896" s="89">
        <v>7647</v>
      </c>
      <c r="X896" s="90">
        <v>3</v>
      </c>
      <c r="Y896" s="89" t="s">
        <v>462</v>
      </c>
      <c r="Z896" s="89" t="s">
        <v>227</v>
      </c>
      <c r="AA896" s="89" t="s">
        <v>228</v>
      </c>
      <c r="AI896" s="16"/>
    </row>
    <row r="897" spans="22:35" x14ac:dyDescent="0.25">
      <c r="V897" s="6" t="str">
        <f t="shared" si="21"/>
        <v>7647NZSE ICT Campus New Lynn</v>
      </c>
      <c r="W897" s="6">
        <v>7647</v>
      </c>
      <c r="X897" s="6">
        <v>4</v>
      </c>
      <c r="Y897" s="6" t="s">
        <v>1021</v>
      </c>
      <c r="Z897" s="6" t="s">
        <v>227</v>
      </c>
      <c r="AA897" s="6" t="s">
        <v>228</v>
      </c>
      <c r="AI897" s="16"/>
    </row>
    <row r="898" spans="22:35" x14ac:dyDescent="0.25">
      <c r="V898" s="6" t="str">
        <f t="shared" ref="V898:V961" si="22">W898&amp;Y898</f>
        <v>7647New Site</v>
      </c>
      <c r="W898" s="89">
        <v>7647</v>
      </c>
      <c r="X898" s="90">
        <v>95</v>
      </c>
      <c r="Y898" s="89" t="s">
        <v>764</v>
      </c>
      <c r="Z898" s="89"/>
      <c r="AA898" s="89"/>
      <c r="AI898" s="16"/>
    </row>
    <row r="899" spans="22:35" x14ac:dyDescent="0.25">
      <c r="V899" s="6" t="str">
        <f t="shared" si="22"/>
        <v>7661CTC Aviation Training (NZ) Ltd</v>
      </c>
      <c r="W899" s="89">
        <v>7661</v>
      </c>
      <c r="X899" s="90">
        <v>1</v>
      </c>
      <c r="Y899" s="89" t="s">
        <v>1549</v>
      </c>
      <c r="Z899" s="89" t="s">
        <v>393</v>
      </c>
      <c r="AA899" s="89" t="s">
        <v>226</v>
      </c>
      <c r="AI899" s="16"/>
    </row>
    <row r="900" spans="22:35" x14ac:dyDescent="0.25">
      <c r="V900" s="6" t="str">
        <f t="shared" si="22"/>
        <v>7661New Site</v>
      </c>
      <c r="W900" s="89">
        <v>7661</v>
      </c>
      <c r="X900" s="90">
        <v>95</v>
      </c>
      <c r="Y900" s="89" t="s">
        <v>764</v>
      </c>
      <c r="Z900" s="89"/>
      <c r="AA900" s="89"/>
      <c r="AI900" s="16"/>
    </row>
    <row r="901" spans="22:35" x14ac:dyDescent="0.25">
      <c r="V901" s="6" t="str">
        <f t="shared" si="22"/>
        <v>7674Responsive Trade Education Ltd</v>
      </c>
      <c r="W901" s="89">
        <v>7674</v>
      </c>
      <c r="X901" s="90">
        <v>1</v>
      </c>
      <c r="Y901" s="89" t="s">
        <v>463</v>
      </c>
      <c r="Z901" s="89" t="s">
        <v>415</v>
      </c>
      <c r="AA901" s="89" t="s">
        <v>226</v>
      </c>
      <c r="AI901" s="16"/>
    </row>
    <row r="902" spans="22:35" x14ac:dyDescent="0.25">
      <c r="V902" s="6" t="str">
        <f t="shared" si="22"/>
        <v>7674New Site</v>
      </c>
      <c r="W902" s="89">
        <v>7674</v>
      </c>
      <c r="X902" s="90">
        <v>95</v>
      </c>
      <c r="Y902" s="89" t="s">
        <v>764</v>
      </c>
      <c r="Z902" s="89"/>
      <c r="AA902" s="89"/>
      <c r="AI902" s="16"/>
    </row>
    <row r="903" spans="22:35" x14ac:dyDescent="0.25">
      <c r="V903" s="6" t="str">
        <f t="shared" si="22"/>
        <v>7694Queenstown Resort College</v>
      </c>
      <c r="W903" s="89">
        <v>7694</v>
      </c>
      <c r="X903" s="90">
        <v>1</v>
      </c>
      <c r="Y903" s="89" t="s">
        <v>1550</v>
      </c>
      <c r="Z903" s="89" t="s">
        <v>399</v>
      </c>
      <c r="AA903" s="89" t="s">
        <v>217</v>
      </c>
      <c r="AI903" s="16"/>
    </row>
    <row r="904" spans="22:35" x14ac:dyDescent="0.25">
      <c r="V904" s="6" t="str">
        <f t="shared" si="22"/>
        <v>7694Queenstown Resort College Tai Tokerau</v>
      </c>
      <c r="W904" s="89">
        <v>7694</v>
      </c>
      <c r="X904" s="90">
        <v>2</v>
      </c>
      <c r="Y904" s="89" t="s">
        <v>1551</v>
      </c>
      <c r="Z904" s="89" t="s">
        <v>246</v>
      </c>
      <c r="AA904" s="89" t="s">
        <v>237</v>
      </c>
      <c r="AI904" s="16"/>
    </row>
    <row r="905" spans="22:35" x14ac:dyDescent="0.25">
      <c r="V905" s="6" t="str">
        <f t="shared" si="22"/>
        <v>7694New Site</v>
      </c>
      <c r="W905" s="89">
        <v>7694</v>
      </c>
      <c r="X905" s="90">
        <v>95</v>
      </c>
      <c r="Y905" s="89" t="s">
        <v>764</v>
      </c>
      <c r="Z905" s="89"/>
      <c r="AA905" s="89"/>
      <c r="AI905" s="16"/>
    </row>
    <row r="906" spans="22:35" x14ac:dyDescent="0.25">
      <c r="V906" s="6" t="str">
        <f t="shared" si="22"/>
        <v>7826WHL, Wanaka Airport</v>
      </c>
      <c r="W906" s="89">
        <v>7826</v>
      </c>
      <c r="X906" s="90">
        <v>1</v>
      </c>
      <c r="Y906" s="89" t="s">
        <v>1552</v>
      </c>
      <c r="Z906" s="89" t="s">
        <v>399</v>
      </c>
      <c r="AA906" s="89" t="s">
        <v>217</v>
      </c>
      <c r="AI906" s="16"/>
    </row>
    <row r="907" spans="22:35" x14ac:dyDescent="0.25">
      <c r="V907" s="6" t="str">
        <f t="shared" si="22"/>
        <v>7826LWLC</v>
      </c>
      <c r="W907" s="89">
        <v>7826</v>
      </c>
      <c r="X907" s="90">
        <v>2</v>
      </c>
      <c r="Y907" s="89" t="s">
        <v>1553</v>
      </c>
      <c r="Z907" s="89" t="s">
        <v>399</v>
      </c>
      <c r="AA907" s="89" t="s">
        <v>217</v>
      </c>
      <c r="AI907" s="16"/>
    </row>
    <row r="908" spans="22:35" x14ac:dyDescent="0.25">
      <c r="V908" s="6" t="str">
        <f t="shared" si="22"/>
        <v>7826New Site</v>
      </c>
      <c r="W908" s="89">
        <v>7826</v>
      </c>
      <c r="X908" s="90">
        <v>95</v>
      </c>
      <c r="Y908" s="89" t="s">
        <v>764</v>
      </c>
      <c r="Z908" s="89"/>
      <c r="AA908" s="89"/>
      <c r="AI908" s="16"/>
    </row>
    <row r="909" spans="22:35" x14ac:dyDescent="0.25">
      <c r="V909" s="6" t="str">
        <f t="shared" si="22"/>
        <v>7831Bay Agricultural Training Classroom</v>
      </c>
      <c r="W909" s="89">
        <v>7831</v>
      </c>
      <c r="X909" s="90">
        <v>1</v>
      </c>
      <c r="Y909" s="89" t="s">
        <v>464</v>
      </c>
      <c r="Z909" s="89" t="s">
        <v>305</v>
      </c>
      <c r="AA909" s="89" t="s">
        <v>224</v>
      </c>
      <c r="AI909" s="16"/>
    </row>
    <row r="910" spans="22:35" x14ac:dyDescent="0.25">
      <c r="V910" s="6" t="str">
        <f t="shared" si="22"/>
        <v>7831New Site</v>
      </c>
      <c r="W910" s="89">
        <v>7831</v>
      </c>
      <c r="X910" s="90">
        <v>95</v>
      </c>
      <c r="Y910" s="89" t="s">
        <v>764</v>
      </c>
      <c r="Z910" s="89"/>
      <c r="AA910" s="89"/>
      <c r="AI910" s="16"/>
    </row>
    <row r="911" spans="22:35" x14ac:dyDescent="0.25">
      <c r="V911" s="6" t="str">
        <f t="shared" si="22"/>
        <v>7841Vet Nurse plus Education Centre Manurewa</v>
      </c>
      <c r="W911" s="89">
        <v>7841</v>
      </c>
      <c r="X911" s="90">
        <v>1</v>
      </c>
      <c r="Y911" s="89" t="s">
        <v>1554</v>
      </c>
      <c r="Z911" s="89" t="s">
        <v>259</v>
      </c>
      <c r="AA911" s="89" t="s">
        <v>228</v>
      </c>
      <c r="AI911" s="16"/>
    </row>
    <row r="912" spans="22:35" x14ac:dyDescent="0.25">
      <c r="V912" s="6" t="str">
        <f t="shared" si="22"/>
        <v>7841Albany Education Centre</v>
      </c>
      <c r="W912" s="89">
        <v>7841</v>
      </c>
      <c r="X912" s="90">
        <v>2</v>
      </c>
      <c r="Y912" s="89" t="s">
        <v>1555</v>
      </c>
      <c r="Z912" s="89" t="s">
        <v>257</v>
      </c>
      <c r="AA912" s="89" t="s">
        <v>228</v>
      </c>
      <c r="AI912" s="16"/>
    </row>
    <row r="913" spans="22:35" x14ac:dyDescent="0.25">
      <c r="V913" s="6" t="str">
        <f t="shared" si="22"/>
        <v>7841Vet Nurse plus Education Centre Hamilton - Temporary site</v>
      </c>
      <c r="W913" s="89">
        <v>7841</v>
      </c>
      <c r="X913" s="90">
        <v>3</v>
      </c>
      <c r="Y913" s="89" t="s">
        <v>1556</v>
      </c>
      <c r="Z913" s="89" t="s">
        <v>225</v>
      </c>
      <c r="AA913" s="89" t="s">
        <v>226</v>
      </c>
      <c r="AI913" s="16"/>
    </row>
    <row r="914" spans="22:35" x14ac:dyDescent="0.25">
      <c r="V914" s="6" t="str">
        <f t="shared" si="22"/>
        <v>7841Vet Nurse plus Ltd Hamilton</v>
      </c>
      <c r="W914" s="89">
        <v>7841</v>
      </c>
      <c r="X914" s="90">
        <v>3</v>
      </c>
      <c r="Y914" s="89" t="s">
        <v>1557</v>
      </c>
      <c r="Z914" s="89" t="s">
        <v>225</v>
      </c>
      <c r="AA914" s="89" t="s">
        <v>226</v>
      </c>
      <c r="AI914" s="16"/>
    </row>
    <row r="915" spans="22:35" x14ac:dyDescent="0.25">
      <c r="V915" s="6" t="str">
        <f t="shared" si="22"/>
        <v>7841Vet Nurse plus Education Centre Botany</v>
      </c>
      <c r="W915" s="89">
        <v>7841</v>
      </c>
      <c r="X915" s="90">
        <v>4</v>
      </c>
      <c r="Y915" s="89" t="s">
        <v>1558</v>
      </c>
      <c r="Z915" s="89" t="s">
        <v>259</v>
      </c>
      <c r="AA915" s="89" t="s">
        <v>228</v>
      </c>
      <c r="AI915" s="16"/>
    </row>
    <row r="916" spans="22:35" x14ac:dyDescent="0.25">
      <c r="V916" s="6" t="str">
        <f t="shared" si="22"/>
        <v>7841New Site</v>
      </c>
      <c r="W916" s="89">
        <v>7841</v>
      </c>
      <c r="X916" s="90">
        <v>95</v>
      </c>
      <c r="Y916" s="89" t="s">
        <v>764</v>
      </c>
      <c r="Z916" s="89"/>
      <c r="AA916" s="89"/>
      <c r="AI916" s="16"/>
    </row>
    <row r="917" spans="22:35" x14ac:dyDescent="0.25">
      <c r="V917" s="6" t="str">
        <f t="shared" si="22"/>
        <v>7847IT Training Limited</v>
      </c>
      <c r="W917" s="89">
        <v>7847</v>
      </c>
      <c r="X917" s="90">
        <v>1</v>
      </c>
      <c r="Y917" s="89" t="s">
        <v>1559</v>
      </c>
      <c r="Z917" s="89" t="s">
        <v>227</v>
      </c>
      <c r="AA917" s="89" t="s">
        <v>228</v>
      </c>
      <c r="AI917" s="16"/>
    </row>
    <row r="918" spans="22:35" x14ac:dyDescent="0.25">
      <c r="V918" s="6" t="str">
        <f t="shared" si="22"/>
        <v>7847New Site</v>
      </c>
      <c r="W918" s="89">
        <v>7847</v>
      </c>
      <c r="X918" s="90">
        <v>95</v>
      </c>
      <c r="Y918" s="89" t="s">
        <v>764</v>
      </c>
      <c r="Z918" s="89"/>
      <c r="AA918" s="89"/>
      <c r="AI918" s="16"/>
    </row>
    <row r="919" spans="22:35" x14ac:dyDescent="0.25">
      <c r="V919" s="6" t="str">
        <f t="shared" si="22"/>
        <v>7850Takapuna</v>
      </c>
      <c r="W919" s="89">
        <v>7850</v>
      </c>
      <c r="X919" s="90">
        <v>1</v>
      </c>
      <c r="Y919" s="89" t="s">
        <v>252</v>
      </c>
      <c r="Z919" s="89" t="s">
        <v>257</v>
      </c>
      <c r="AA919" s="89" t="s">
        <v>228</v>
      </c>
      <c r="AI919" s="16"/>
    </row>
    <row r="920" spans="22:35" x14ac:dyDescent="0.25">
      <c r="V920" s="6" t="str">
        <f t="shared" si="22"/>
        <v>7850Botany</v>
      </c>
      <c r="W920" s="89">
        <v>7850</v>
      </c>
      <c r="X920" s="90">
        <v>3</v>
      </c>
      <c r="Y920" s="89" t="s">
        <v>465</v>
      </c>
      <c r="Z920" s="89" t="s">
        <v>259</v>
      </c>
      <c r="AA920" s="89" t="s">
        <v>228</v>
      </c>
      <c r="AI920" s="16"/>
    </row>
    <row r="921" spans="22:35" x14ac:dyDescent="0.25">
      <c r="V921" s="6" t="str">
        <f t="shared" si="22"/>
        <v>7850Manukau City</v>
      </c>
      <c r="W921" s="89">
        <v>7850</v>
      </c>
      <c r="X921" s="90">
        <v>4</v>
      </c>
      <c r="Y921" s="89" t="s">
        <v>259</v>
      </c>
      <c r="Z921" s="89" t="s">
        <v>259</v>
      </c>
      <c r="AA921" s="89" t="s">
        <v>228</v>
      </c>
      <c r="AI921" s="16"/>
    </row>
    <row r="922" spans="22:35" x14ac:dyDescent="0.25">
      <c r="V922" s="6" t="str">
        <f t="shared" si="22"/>
        <v>7850New Site</v>
      </c>
      <c r="W922" s="89">
        <v>7850</v>
      </c>
      <c r="X922" s="90">
        <v>95</v>
      </c>
      <c r="Y922" s="89" t="s">
        <v>764</v>
      </c>
      <c r="Z922" s="89"/>
      <c r="AA922" s="89"/>
      <c r="AI922" s="16"/>
    </row>
    <row r="923" spans="22:35" x14ac:dyDescent="0.25">
      <c r="V923" s="6" t="str">
        <f t="shared" si="22"/>
        <v>7863Elliott Hairdressing Training Centre Ltd</v>
      </c>
      <c r="W923" s="89">
        <v>7863</v>
      </c>
      <c r="X923" s="90">
        <v>1</v>
      </c>
      <c r="Y923" s="89" t="s">
        <v>466</v>
      </c>
      <c r="Z923" s="89" t="s">
        <v>232</v>
      </c>
      <c r="AA923" s="89" t="s">
        <v>231</v>
      </c>
      <c r="AI923" s="16"/>
    </row>
    <row r="924" spans="22:35" x14ac:dyDescent="0.25">
      <c r="V924" s="6" t="str">
        <f t="shared" si="22"/>
        <v>7863New Site</v>
      </c>
      <c r="W924" s="89">
        <v>7863</v>
      </c>
      <c r="X924" s="90">
        <v>95</v>
      </c>
      <c r="Y924" s="89" t="s">
        <v>764</v>
      </c>
      <c r="Z924" s="89"/>
      <c r="AA924" s="89"/>
      <c r="AI924" s="16"/>
    </row>
    <row r="925" spans="22:35" x14ac:dyDescent="0.25">
      <c r="V925" s="6" t="str">
        <f t="shared" si="22"/>
        <v>7902Evolution School of Holistic Therapies</v>
      </c>
      <c r="W925" s="89">
        <v>7902</v>
      </c>
      <c r="X925" s="90">
        <v>1</v>
      </c>
      <c r="Y925" s="89" t="s">
        <v>467</v>
      </c>
      <c r="Z925" s="89" t="s">
        <v>236</v>
      </c>
      <c r="AA925" s="89" t="s">
        <v>237</v>
      </c>
      <c r="AI925" s="16"/>
    </row>
    <row r="926" spans="22:35" x14ac:dyDescent="0.25">
      <c r="V926" s="6" t="str">
        <f t="shared" si="22"/>
        <v>7902Evolution School of Holistic Therapies</v>
      </c>
      <c r="W926" s="89">
        <v>7902</v>
      </c>
      <c r="X926" s="90">
        <v>11</v>
      </c>
      <c r="Y926" s="89" t="s">
        <v>467</v>
      </c>
      <c r="Z926" s="89" t="s">
        <v>236</v>
      </c>
      <c r="AA926" s="89" t="s">
        <v>237</v>
      </c>
      <c r="AI926" s="16"/>
    </row>
    <row r="927" spans="22:35" x14ac:dyDescent="0.25">
      <c r="V927" s="6" t="str">
        <f t="shared" si="22"/>
        <v>7902New Site</v>
      </c>
      <c r="W927" s="89">
        <v>7902</v>
      </c>
      <c r="X927" s="90">
        <v>95</v>
      </c>
      <c r="Y927" s="89" t="s">
        <v>764</v>
      </c>
      <c r="Z927" s="89"/>
      <c r="AA927" s="89"/>
      <c r="AI927" s="16"/>
    </row>
    <row r="928" spans="22:35" x14ac:dyDescent="0.25">
      <c r="V928" s="6" t="str">
        <f t="shared" si="22"/>
        <v>7913East Auckland Performing Arts</v>
      </c>
      <c r="W928" s="89">
        <v>7913</v>
      </c>
      <c r="X928" s="90">
        <v>1</v>
      </c>
      <c r="Y928" s="89" t="s">
        <v>1560</v>
      </c>
      <c r="Z928" s="89" t="s">
        <v>259</v>
      </c>
      <c r="AA928" s="89" t="s">
        <v>228</v>
      </c>
      <c r="AI928" s="16"/>
    </row>
    <row r="929" spans="22:35" x14ac:dyDescent="0.25">
      <c r="V929" s="6" t="str">
        <f t="shared" si="22"/>
        <v>7913New Site</v>
      </c>
      <c r="W929" s="89">
        <v>7913</v>
      </c>
      <c r="X929" s="90">
        <v>95</v>
      </c>
      <c r="Y929" s="89" t="s">
        <v>764</v>
      </c>
      <c r="Z929" s="89"/>
      <c r="AA929" s="89"/>
      <c r="AI929" s="16"/>
    </row>
    <row r="930" spans="22:35" x14ac:dyDescent="0.25">
      <c r="V930" s="6" t="str">
        <f t="shared" si="22"/>
        <v>7921Head Office</v>
      </c>
      <c r="W930" s="89">
        <v>7921</v>
      </c>
      <c r="X930" s="90">
        <v>1</v>
      </c>
      <c r="Y930" s="89" t="s">
        <v>132</v>
      </c>
      <c r="Z930" s="89" t="s">
        <v>230</v>
      </c>
      <c r="AA930" s="89" t="s">
        <v>231</v>
      </c>
      <c r="AI930" s="16"/>
    </row>
    <row r="931" spans="22:35" x14ac:dyDescent="0.25">
      <c r="V931" s="6" t="str">
        <f t="shared" si="22"/>
        <v>7921Waihi</v>
      </c>
      <c r="W931" s="89">
        <v>7921</v>
      </c>
      <c r="X931" s="90">
        <v>2</v>
      </c>
      <c r="Y931" s="89" t="s">
        <v>1022</v>
      </c>
      <c r="Z931" s="89" t="s">
        <v>522</v>
      </c>
      <c r="AA931" s="89" t="s">
        <v>226</v>
      </c>
      <c r="AI931" s="16"/>
    </row>
    <row r="932" spans="22:35" x14ac:dyDescent="0.25">
      <c r="V932" s="6" t="str">
        <f t="shared" si="22"/>
        <v>7921New Site</v>
      </c>
      <c r="W932" s="89">
        <v>7921</v>
      </c>
      <c r="X932" s="90">
        <v>95</v>
      </c>
      <c r="Y932" s="89" t="s">
        <v>764</v>
      </c>
      <c r="Z932" s="89"/>
      <c r="AA932" s="89"/>
      <c r="AI932" s="16"/>
    </row>
    <row r="933" spans="22:35" x14ac:dyDescent="0.25">
      <c r="V933" s="6" t="str">
        <f t="shared" si="22"/>
        <v>7944VisionWest Community Trust</v>
      </c>
      <c r="W933" s="89">
        <v>7944</v>
      </c>
      <c r="X933" s="90">
        <v>1</v>
      </c>
      <c r="Y933" s="89" t="s">
        <v>468</v>
      </c>
      <c r="Z933" s="89" t="s">
        <v>266</v>
      </c>
      <c r="AA933" s="89" t="s">
        <v>228</v>
      </c>
      <c r="AI933" s="16"/>
    </row>
    <row r="934" spans="22:35" x14ac:dyDescent="0.25">
      <c r="V934" s="6" t="str">
        <f t="shared" si="22"/>
        <v>7944New Site</v>
      </c>
      <c r="W934" s="89">
        <v>7944</v>
      </c>
      <c r="X934" s="90">
        <v>95</v>
      </c>
      <c r="Y934" s="89" t="s">
        <v>764</v>
      </c>
      <c r="Z934" s="89"/>
      <c r="AA934" s="89"/>
      <c r="AI934" s="16"/>
    </row>
    <row r="935" spans="22:35" x14ac:dyDescent="0.25">
      <c r="V935" s="6" t="str">
        <f t="shared" si="22"/>
        <v>8014Greymouth High School</v>
      </c>
      <c r="W935" s="89">
        <v>8014</v>
      </c>
      <c r="X935" s="90">
        <v>1</v>
      </c>
      <c r="Y935" s="89" t="s">
        <v>210</v>
      </c>
      <c r="Z935" s="89" t="s">
        <v>211</v>
      </c>
      <c r="AA935" s="89" t="s">
        <v>212</v>
      </c>
      <c r="AI935" s="16"/>
    </row>
    <row r="936" spans="22:35" x14ac:dyDescent="0.25">
      <c r="V936" s="6" t="str">
        <f t="shared" si="22"/>
        <v>8014New Site</v>
      </c>
      <c r="W936" s="89">
        <v>8014</v>
      </c>
      <c r="X936" s="90">
        <v>95</v>
      </c>
      <c r="Y936" s="89" t="s">
        <v>764</v>
      </c>
      <c r="Z936" s="89"/>
      <c r="AA936" s="89"/>
      <c r="AI936" s="16"/>
    </row>
    <row r="937" spans="22:35" x14ac:dyDescent="0.25">
      <c r="V937" s="6" t="str">
        <f t="shared" si="22"/>
        <v>8015Hagley Community College YG</v>
      </c>
      <c r="W937" s="89">
        <v>8015</v>
      </c>
      <c r="X937" s="90">
        <v>1</v>
      </c>
      <c r="Y937" s="89" t="s">
        <v>1023</v>
      </c>
      <c r="Z937" s="89" t="s">
        <v>215</v>
      </c>
      <c r="AA937" s="89" t="s">
        <v>214</v>
      </c>
      <c r="AI937" s="16"/>
    </row>
    <row r="938" spans="22:35" x14ac:dyDescent="0.25">
      <c r="V938" s="6" t="str">
        <f t="shared" si="22"/>
        <v>8015New Site</v>
      </c>
      <c r="W938" s="89">
        <v>8015</v>
      </c>
      <c r="X938" s="90">
        <v>95</v>
      </c>
      <c r="Y938" s="89" t="s">
        <v>764</v>
      </c>
      <c r="Z938" s="89"/>
      <c r="AA938" s="89"/>
      <c r="AI938" s="16"/>
    </row>
    <row r="939" spans="22:35" x14ac:dyDescent="0.25">
      <c r="V939" s="6" t="str">
        <f t="shared" si="22"/>
        <v>8016Clutha District</v>
      </c>
      <c r="W939" s="89">
        <v>8016</v>
      </c>
      <c r="X939" s="90">
        <v>1</v>
      </c>
      <c r="Y939" s="89" t="s">
        <v>216</v>
      </c>
      <c r="Z939" s="89" t="s">
        <v>216</v>
      </c>
      <c r="AA939" s="89" t="s">
        <v>217</v>
      </c>
      <c r="AI939" s="16"/>
    </row>
    <row r="940" spans="22:35" x14ac:dyDescent="0.25">
      <c r="V940" s="6" t="str">
        <f t="shared" si="22"/>
        <v>8016New Site</v>
      </c>
      <c r="W940" s="89">
        <v>8016</v>
      </c>
      <c r="X940" s="90">
        <v>95</v>
      </c>
      <c r="Y940" s="89" t="s">
        <v>764</v>
      </c>
      <c r="Z940" s="89"/>
      <c r="AA940" s="89"/>
      <c r="AI940" s="16"/>
    </row>
    <row r="941" spans="22:35" x14ac:dyDescent="0.25">
      <c r="V941" s="6" t="str">
        <f t="shared" si="22"/>
        <v>8026Air Hawkes Bay Limited</v>
      </c>
      <c r="W941" s="89">
        <v>8026</v>
      </c>
      <c r="X941" s="90">
        <v>1</v>
      </c>
      <c r="Y941" s="89" t="s">
        <v>1208</v>
      </c>
      <c r="Z941" s="89" t="s">
        <v>305</v>
      </c>
      <c r="AA941" s="89" t="s">
        <v>224</v>
      </c>
      <c r="AI941" s="16"/>
    </row>
    <row r="942" spans="22:35" x14ac:dyDescent="0.25">
      <c r="V942" s="6" t="str">
        <f t="shared" si="22"/>
        <v>8026New Site</v>
      </c>
      <c r="W942" s="89">
        <v>8026</v>
      </c>
      <c r="X942" s="90">
        <v>95</v>
      </c>
      <c r="Y942" s="89" t="s">
        <v>764</v>
      </c>
      <c r="Z942" s="89"/>
      <c r="AA942" s="89"/>
      <c r="AI942" s="16"/>
    </row>
    <row r="943" spans="22:35" x14ac:dyDescent="0.25">
      <c r="V943" s="6" t="str">
        <f t="shared" si="22"/>
        <v>8167Main Campus</v>
      </c>
      <c r="W943" s="6">
        <v>8167</v>
      </c>
      <c r="X943" s="6">
        <v>1</v>
      </c>
      <c r="Y943" s="6" t="s">
        <v>15</v>
      </c>
      <c r="Z943" s="6" t="s">
        <v>297</v>
      </c>
      <c r="AA943" s="6" t="s">
        <v>298</v>
      </c>
      <c r="AI943" s="16"/>
    </row>
    <row r="944" spans="22:35" x14ac:dyDescent="0.25">
      <c r="V944" s="6" t="str">
        <f t="shared" si="22"/>
        <v>8167Albany Training and Research Centre</v>
      </c>
      <c r="W944" s="89">
        <v>8167</v>
      </c>
      <c r="X944" s="90">
        <v>3</v>
      </c>
      <c r="Y944" s="89" t="s">
        <v>1561</v>
      </c>
      <c r="Z944" s="89" t="s">
        <v>257</v>
      </c>
      <c r="AA944" s="89" t="s">
        <v>228</v>
      </c>
      <c r="AI944" s="16"/>
    </row>
    <row r="945" spans="22:35" x14ac:dyDescent="0.25">
      <c r="V945" s="6" t="str">
        <f t="shared" si="22"/>
        <v>8167New Site</v>
      </c>
      <c r="W945" s="89">
        <v>8167</v>
      </c>
      <c r="X945" s="90">
        <v>95</v>
      </c>
      <c r="Y945" s="89" t="s">
        <v>764</v>
      </c>
      <c r="Z945" s="89"/>
      <c r="AA945" s="89"/>
      <c r="AI945" s="16"/>
    </row>
    <row r="946" spans="22:35" x14ac:dyDescent="0.25">
      <c r="V946" s="6" t="str">
        <f t="shared" si="22"/>
        <v>8167Distance</v>
      </c>
      <c r="W946" s="89">
        <v>8167</v>
      </c>
      <c r="X946" s="90">
        <v>98</v>
      </c>
      <c r="Y946" s="89" t="s">
        <v>864</v>
      </c>
      <c r="Z946" s="89" t="s">
        <v>822</v>
      </c>
      <c r="AA946" s="89" t="s">
        <v>822</v>
      </c>
      <c r="AI946" s="16"/>
    </row>
    <row r="947" spans="22:35" x14ac:dyDescent="0.25">
      <c r="V947" s="6" t="str">
        <f t="shared" si="22"/>
        <v>8174SAE INSTITUTE</v>
      </c>
      <c r="W947" s="89">
        <v>8174</v>
      </c>
      <c r="X947" s="90">
        <v>1</v>
      </c>
      <c r="Y947" s="89" t="s">
        <v>1562</v>
      </c>
      <c r="Z947" s="89" t="s">
        <v>227</v>
      </c>
      <c r="AA947" s="89" t="s">
        <v>228</v>
      </c>
      <c r="AI947" s="16"/>
    </row>
    <row r="948" spans="22:35" x14ac:dyDescent="0.25">
      <c r="V948" s="6" t="str">
        <f t="shared" si="22"/>
        <v>8174New Site</v>
      </c>
      <c r="W948" s="89">
        <v>8174</v>
      </c>
      <c r="X948" s="90">
        <v>95</v>
      </c>
      <c r="Y948" s="89" t="s">
        <v>764</v>
      </c>
      <c r="Z948" s="89"/>
      <c r="AA948" s="89"/>
      <c r="AI948" s="16"/>
    </row>
    <row r="949" spans="22:35" x14ac:dyDescent="0.25">
      <c r="V949" s="6" t="str">
        <f t="shared" si="22"/>
        <v>8190Main Campus</v>
      </c>
      <c r="W949" s="6">
        <v>8190</v>
      </c>
      <c r="X949" s="6">
        <v>1</v>
      </c>
      <c r="Y949" s="6" t="s">
        <v>15</v>
      </c>
      <c r="Z949" s="6" t="s">
        <v>376</v>
      </c>
      <c r="AA949" s="6" t="s">
        <v>377</v>
      </c>
      <c r="AI949" s="16"/>
    </row>
    <row r="950" spans="22:35" x14ac:dyDescent="0.25">
      <c r="V950" s="6" t="str">
        <f t="shared" si="22"/>
        <v>8190Hawkes Bay</v>
      </c>
      <c r="W950" s="89">
        <v>8190</v>
      </c>
      <c r="X950" s="90">
        <v>6</v>
      </c>
      <c r="Y950" s="89" t="s">
        <v>424</v>
      </c>
      <c r="Z950" s="89" t="s">
        <v>305</v>
      </c>
      <c r="AA950" s="89" t="s">
        <v>224</v>
      </c>
      <c r="AI950" s="16"/>
    </row>
    <row r="951" spans="22:35" x14ac:dyDescent="0.25">
      <c r="V951" s="6" t="str">
        <f t="shared" si="22"/>
        <v>8190Palmerston North</v>
      </c>
      <c r="W951" s="89">
        <v>8190</v>
      </c>
      <c r="X951" s="90">
        <v>21</v>
      </c>
      <c r="Y951" s="89" t="s">
        <v>104</v>
      </c>
      <c r="Z951" s="89" t="s">
        <v>323</v>
      </c>
      <c r="AA951" s="89" t="s">
        <v>324</v>
      </c>
      <c r="AI951" s="16"/>
    </row>
    <row r="952" spans="22:35" x14ac:dyDescent="0.25">
      <c r="V952" s="6" t="str">
        <f t="shared" si="22"/>
        <v>8190Hamilton</v>
      </c>
      <c r="W952" s="89">
        <v>8190</v>
      </c>
      <c r="X952" s="90">
        <v>35</v>
      </c>
      <c r="Y952" s="89" t="s">
        <v>108</v>
      </c>
      <c r="Z952" s="89" t="s">
        <v>225</v>
      </c>
      <c r="AA952" s="89" t="s">
        <v>226</v>
      </c>
      <c r="AI952" s="16"/>
    </row>
    <row r="953" spans="22:35" x14ac:dyDescent="0.25">
      <c r="V953" s="6" t="str">
        <f t="shared" si="22"/>
        <v>8190Christchurch</v>
      </c>
      <c r="W953" s="89">
        <v>8190</v>
      </c>
      <c r="X953" s="90">
        <v>41</v>
      </c>
      <c r="Y953" s="89" t="s">
        <v>37</v>
      </c>
      <c r="Z953" s="89" t="s">
        <v>215</v>
      </c>
      <c r="AA953" s="89" t="s">
        <v>214</v>
      </c>
      <c r="AI953" s="16"/>
    </row>
    <row r="954" spans="22:35" x14ac:dyDescent="0.25">
      <c r="V954" s="6" t="str">
        <f t="shared" si="22"/>
        <v>8190Christchurch Men's Prison</v>
      </c>
      <c r="W954" s="89">
        <v>8190</v>
      </c>
      <c r="X954" s="90">
        <v>71</v>
      </c>
      <c r="Y954" s="89" t="s">
        <v>857</v>
      </c>
      <c r="Z954" s="89" t="s">
        <v>215</v>
      </c>
      <c r="AA954" s="89" t="s">
        <v>214</v>
      </c>
      <c r="AI954" s="16"/>
    </row>
    <row r="955" spans="22:35" x14ac:dyDescent="0.25">
      <c r="V955" s="6" t="str">
        <f t="shared" si="22"/>
        <v>8190Ashburton</v>
      </c>
      <c r="W955" s="89">
        <v>8190</v>
      </c>
      <c r="X955" s="90">
        <v>81</v>
      </c>
      <c r="Y955" s="89" t="s">
        <v>17</v>
      </c>
      <c r="Z955" s="89" t="s">
        <v>220</v>
      </c>
      <c r="AA955" s="89" t="s">
        <v>214</v>
      </c>
      <c r="AI955" s="16"/>
    </row>
    <row r="956" spans="22:35" x14ac:dyDescent="0.25">
      <c r="V956" s="6" t="str">
        <f t="shared" si="22"/>
        <v>8190Timaru</v>
      </c>
      <c r="W956" s="89">
        <v>8190</v>
      </c>
      <c r="X956" s="90">
        <v>82</v>
      </c>
      <c r="Y956" s="89" t="s">
        <v>124</v>
      </c>
      <c r="Z956" s="89" t="s">
        <v>218</v>
      </c>
      <c r="AA956" s="89" t="s">
        <v>214</v>
      </c>
      <c r="AI956" s="16"/>
    </row>
    <row r="957" spans="22:35" x14ac:dyDescent="0.25">
      <c r="V957" s="6" t="str">
        <f t="shared" si="22"/>
        <v>8190New Site</v>
      </c>
      <c r="W957" s="89">
        <v>8190</v>
      </c>
      <c r="X957" s="90">
        <v>95</v>
      </c>
      <c r="Y957" s="89" t="s">
        <v>764</v>
      </c>
      <c r="Z957" s="89"/>
      <c r="AA957" s="89"/>
      <c r="AI957" s="16"/>
    </row>
    <row r="958" spans="22:35" x14ac:dyDescent="0.25">
      <c r="V958" s="6" t="str">
        <f t="shared" si="22"/>
        <v>8190Distance</v>
      </c>
      <c r="W958" s="6">
        <v>8190</v>
      </c>
      <c r="X958" s="6">
        <v>98</v>
      </c>
      <c r="Y958" s="6" t="s">
        <v>864</v>
      </c>
      <c r="Z958" s="6" t="s">
        <v>822</v>
      </c>
      <c r="AA958" s="6" t="s">
        <v>822</v>
      </c>
      <c r="AI958" s="16"/>
    </row>
    <row r="959" spans="22:35" x14ac:dyDescent="0.25">
      <c r="V959" s="6" t="str">
        <f t="shared" si="22"/>
        <v>8192Main Campus</v>
      </c>
      <c r="W959" s="6">
        <v>8192</v>
      </c>
      <c r="X959" s="6">
        <v>1</v>
      </c>
      <c r="Y959" s="6" t="s">
        <v>15</v>
      </c>
      <c r="Z959" s="6" t="s">
        <v>227</v>
      </c>
      <c r="AA959" s="6" t="s">
        <v>228</v>
      </c>
      <c r="AI959" s="16"/>
    </row>
    <row r="960" spans="22:35" x14ac:dyDescent="0.25">
      <c r="V960" s="6" t="str">
        <f t="shared" si="22"/>
        <v>8192New Site</v>
      </c>
      <c r="W960" s="89">
        <v>8192</v>
      </c>
      <c r="X960" s="90">
        <v>95</v>
      </c>
      <c r="Y960" s="89" t="s">
        <v>764</v>
      </c>
      <c r="Z960" s="89"/>
      <c r="AA960" s="89"/>
      <c r="AI960" s="16"/>
    </row>
    <row r="961" spans="22:35" x14ac:dyDescent="0.25">
      <c r="V961" s="6" t="str">
        <f t="shared" si="22"/>
        <v>8196Main Campus</v>
      </c>
      <c r="W961" s="89">
        <v>8196</v>
      </c>
      <c r="X961" s="90">
        <v>1</v>
      </c>
      <c r="Y961" s="89" t="s">
        <v>15</v>
      </c>
      <c r="Z961" s="89" t="s">
        <v>257</v>
      </c>
      <c r="AA961" s="89" t="s">
        <v>228</v>
      </c>
      <c r="AI961" s="16"/>
    </row>
    <row r="962" spans="22:35" x14ac:dyDescent="0.25">
      <c r="V962" s="6" t="str">
        <f t="shared" ref="V962:V1025" si="23">W962&amp;Y962</f>
        <v>8196Hamilton Campus</v>
      </c>
      <c r="W962" s="89">
        <v>8196</v>
      </c>
      <c r="X962" s="90">
        <v>3</v>
      </c>
      <c r="Y962" s="89" t="s">
        <v>134</v>
      </c>
      <c r="Z962" s="89" t="s">
        <v>225</v>
      </c>
      <c r="AA962" s="89" t="s">
        <v>226</v>
      </c>
      <c r="AI962" s="16"/>
    </row>
    <row r="963" spans="22:35" x14ac:dyDescent="0.25">
      <c r="V963" s="6" t="str">
        <f t="shared" si="23"/>
        <v>8196Ellerslie</v>
      </c>
      <c r="W963" s="89">
        <v>8196</v>
      </c>
      <c r="X963" s="90">
        <v>4</v>
      </c>
      <c r="Y963" s="89" t="s">
        <v>1563</v>
      </c>
      <c r="Z963" s="89" t="s">
        <v>227</v>
      </c>
      <c r="AA963" s="89" t="s">
        <v>228</v>
      </c>
      <c r="AI963" s="16"/>
    </row>
    <row r="964" spans="22:35" x14ac:dyDescent="0.25">
      <c r="V964" s="6" t="str">
        <f t="shared" si="23"/>
        <v>8196Newmarket</v>
      </c>
      <c r="W964" s="89">
        <v>8196</v>
      </c>
      <c r="X964" s="90">
        <v>5</v>
      </c>
      <c r="Y964" s="89" t="s">
        <v>253</v>
      </c>
      <c r="Z964" s="89" t="s">
        <v>227</v>
      </c>
      <c r="AA964" s="89" t="s">
        <v>228</v>
      </c>
      <c r="AI964" s="16"/>
    </row>
    <row r="965" spans="22:35" x14ac:dyDescent="0.25">
      <c r="V965" s="6" t="str">
        <f t="shared" si="23"/>
        <v>8196Wellington</v>
      </c>
      <c r="W965" s="89">
        <v>8196</v>
      </c>
      <c r="X965" s="90">
        <v>6</v>
      </c>
      <c r="Y965" s="89" t="s">
        <v>0</v>
      </c>
      <c r="Z965" s="89" t="s">
        <v>247</v>
      </c>
      <c r="AA965" s="89" t="s">
        <v>222</v>
      </c>
      <c r="AI965" s="16"/>
    </row>
    <row r="966" spans="22:35" x14ac:dyDescent="0.25">
      <c r="V966" s="6" t="str">
        <f t="shared" si="23"/>
        <v>8196Newmarket</v>
      </c>
      <c r="W966" s="89">
        <v>8196</v>
      </c>
      <c r="X966" s="90">
        <v>7</v>
      </c>
      <c r="Y966" s="89" t="s">
        <v>253</v>
      </c>
      <c r="Z966" s="89" t="s">
        <v>227</v>
      </c>
      <c r="AA966" s="89" t="s">
        <v>228</v>
      </c>
      <c r="AI966" s="16"/>
    </row>
    <row r="967" spans="22:35" x14ac:dyDescent="0.25">
      <c r="V967" s="6" t="str">
        <f t="shared" si="23"/>
        <v>8196New Site</v>
      </c>
      <c r="W967" s="89">
        <v>8196</v>
      </c>
      <c r="X967" s="90">
        <v>95</v>
      </c>
      <c r="Y967" s="89" t="s">
        <v>764</v>
      </c>
      <c r="Z967" s="89"/>
      <c r="AA967" s="89"/>
      <c r="AI967" s="16"/>
    </row>
    <row r="968" spans="22:35" x14ac:dyDescent="0.25">
      <c r="V968" s="6" t="str">
        <f t="shared" si="23"/>
        <v>8200ATA Auckland</v>
      </c>
      <c r="W968" s="89">
        <v>8200</v>
      </c>
      <c r="X968" s="90">
        <v>1</v>
      </c>
      <c r="Y968" s="89" t="s">
        <v>469</v>
      </c>
      <c r="Z968" s="89" t="s">
        <v>259</v>
      </c>
      <c r="AA968" s="89" t="s">
        <v>228</v>
      </c>
      <c r="AI968" s="16"/>
    </row>
    <row r="969" spans="22:35" x14ac:dyDescent="0.25">
      <c r="V969" s="6" t="str">
        <f t="shared" si="23"/>
        <v>8200ATA Otara</v>
      </c>
      <c r="W969" s="89">
        <v>8200</v>
      </c>
      <c r="X969" s="90">
        <v>2</v>
      </c>
      <c r="Y969" s="89" t="s">
        <v>1564</v>
      </c>
      <c r="Z969" s="89" t="s">
        <v>259</v>
      </c>
      <c r="AA969" s="89" t="s">
        <v>228</v>
      </c>
      <c r="AI969" s="16"/>
    </row>
    <row r="970" spans="22:35" x14ac:dyDescent="0.25">
      <c r="V970" s="6" t="str">
        <f t="shared" si="23"/>
        <v>8200ATA Hamilton</v>
      </c>
      <c r="W970" s="89">
        <v>8200</v>
      </c>
      <c r="X970" s="90">
        <v>3</v>
      </c>
      <c r="Y970" s="89" t="s">
        <v>470</v>
      </c>
      <c r="Z970" s="89" t="s">
        <v>225</v>
      </c>
      <c r="AA970" s="89" t="s">
        <v>226</v>
      </c>
      <c r="AI970" s="16"/>
    </row>
    <row r="971" spans="22:35" x14ac:dyDescent="0.25">
      <c r="V971" s="6" t="str">
        <f t="shared" si="23"/>
        <v>8200ATA Panmure</v>
      </c>
      <c r="W971" s="89">
        <v>8200</v>
      </c>
      <c r="X971" s="90">
        <v>4</v>
      </c>
      <c r="Y971" s="89" t="s">
        <v>471</v>
      </c>
      <c r="Z971" s="89" t="s">
        <v>227</v>
      </c>
      <c r="AA971" s="89" t="s">
        <v>228</v>
      </c>
      <c r="AI971" s="16"/>
    </row>
    <row r="972" spans="22:35" x14ac:dyDescent="0.25">
      <c r="V972" s="6" t="str">
        <f t="shared" si="23"/>
        <v>8200ATA Holmes Rd</v>
      </c>
      <c r="W972" s="89">
        <v>8200</v>
      </c>
      <c r="X972" s="90">
        <v>7</v>
      </c>
      <c r="Y972" s="89" t="s">
        <v>1565</v>
      </c>
      <c r="Z972" s="89" t="s">
        <v>259</v>
      </c>
      <c r="AA972" s="89" t="s">
        <v>228</v>
      </c>
      <c r="AI972" s="16"/>
    </row>
    <row r="973" spans="22:35" x14ac:dyDescent="0.25">
      <c r="V973" s="6" t="str">
        <f t="shared" si="23"/>
        <v>8200New Site</v>
      </c>
      <c r="W973" s="89">
        <v>8200</v>
      </c>
      <c r="X973" s="90">
        <v>95</v>
      </c>
      <c r="Y973" s="89" t="s">
        <v>764</v>
      </c>
      <c r="Z973" s="89"/>
      <c r="AA973" s="89"/>
      <c r="AI973" s="16"/>
    </row>
    <row r="974" spans="22:35" x14ac:dyDescent="0.25">
      <c r="V974" s="6" t="str">
        <f t="shared" si="23"/>
        <v>8201Main Campus</v>
      </c>
      <c r="W974" s="89">
        <v>8201</v>
      </c>
      <c r="X974" s="90">
        <v>1</v>
      </c>
      <c r="Y974" s="89" t="s">
        <v>15</v>
      </c>
      <c r="Z974" s="89" t="s">
        <v>364</v>
      </c>
      <c r="AA974" s="89" t="s">
        <v>249</v>
      </c>
      <c r="AI974" s="16"/>
    </row>
    <row r="975" spans="22:35" x14ac:dyDescent="0.25">
      <c r="V975" s="6" t="str">
        <f t="shared" si="23"/>
        <v>8201Aromaflex Academy Wellington</v>
      </c>
      <c r="W975" s="89">
        <v>8201</v>
      </c>
      <c r="X975" s="90">
        <v>2</v>
      </c>
      <c r="Y975" s="89" t="s">
        <v>1566</v>
      </c>
      <c r="Z975" s="89" t="s">
        <v>247</v>
      </c>
      <c r="AA975" s="89" t="s">
        <v>222</v>
      </c>
      <c r="AI975" s="16"/>
    </row>
    <row r="976" spans="22:35" x14ac:dyDescent="0.25">
      <c r="V976" s="6" t="str">
        <f t="shared" si="23"/>
        <v>8201New Site</v>
      </c>
      <c r="W976" s="89">
        <v>8201</v>
      </c>
      <c r="X976" s="90">
        <v>95</v>
      </c>
      <c r="Y976" s="89" t="s">
        <v>764</v>
      </c>
      <c r="Z976" s="89"/>
      <c r="AA976" s="89"/>
      <c r="AI976" s="16"/>
    </row>
    <row r="977" spans="22:35" x14ac:dyDescent="0.25">
      <c r="V977" s="6" t="str">
        <f t="shared" si="23"/>
        <v>8201Extramural Delivery</v>
      </c>
      <c r="W977" s="89">
        <v>8201</v>
      </c>
      <c r="X977" s="90">
        <v>98</v>
      </c>
      <c r="Y977" s="89" t="s">
        <v>836</v>
      </c>
      <c r="Z977" s="89" t="s">
        <v>822</v>
      </c>
      <c r="AA977" s="89" t="s">
        <v>822</v>
      </c>
      <c r="AI977" s="16"/>
    </row>
    <row r="978" spans="22:35" x14ac:dyDescent="0.25">
      <c r="V978" s="6" t="str">
        <f t="shared" si="23"/>
        <v>8210Main Campus</v>
      </c>
      <c r="W978" s="89">
        <v>8210</v>
      </c>
      <c r="X978" s="90">
        <v>1</v>
      </c>
      <c r="Y978" s="89" t="s">
        <v>15</v>
      </c>
      <c r="Z978" s="89" t="s">
        <v>292</v>
      </c>
      <c r="AA978" s="89" t="s">
        <v>228</v>
      </c>
      <c r="AI978" s="16"/>
    </row>
    <row r="979" spans="22:35" x14ac:dyDescent="0.25">
      <c r="V979" s="6" t="str">
        <f t="shared" si="23"/>
        <v>8210Hamilton</v>
      </c>
      <c r="W979" s="89">
        <v>8210</v>
      </c>
      <c r="X979" s="90">
        <v>2</v>
      </c>
      <c r="Y979" s="89" t="s">
        <v>108</v>
      </c>
      <c r="Z979" s="89" t="s">
        <v>225</v>
      </c>
      <c r="AA979" s="89" t="s">
        <v>226</v>
      </c>
      <c r="AI979" s="16"/>
    </row>
    <row r="980" spans="22:35" x14ac:dyDescent="0.25">
      <c r="V980" s="6" t="str">
        <f t="shared" si="23"/>
        <v>8210Glen Eden</v>
      </c>
      <c r="W980" s="89">
        <v>8210</v>
      </c>
      <c r="X980" s="90">
        <v>3</v>
      </c>
      <c r="Y980" s="89" t="s">
        <v>472</v>
      </c>
      <c r="Z980" s="89" t="s">
        <v>266</v>
      </c>
      <c r="AA980" s="89" t="s">
        <v>228</v>
      </c>
      <c r="AI980" s="16"/>
    </row>
    <row r="981" spans="22:35" x14ac:dyDescent="0.25">
      <c r="V981" s="6" t="str">
        <f t="shared" si="23"/>
        <v>8210Glen Eden</v>
      </c>
      <c r="W981" s="89">
        <v>8210</v>
      </c>
      <c r="X981" s="90">
        <v>4</v>
      </c>
      <c r="Y981" s="89" t="s">
        <v>472</v>
      </c>
      <c r="Z981" s="89" t="s">
        <v>266</v>
      </c>
      <c r="AA981" s="89" t="s">
        <v>228</v>
      </c>
      <c r="AI981" s="16"/>
    </row>
    <row r="982" spans="22:35" x14ac:dyDescent="0.25">
      <c r="V982" s="6" t="str">
        <f t="shared" si="23"/>
        <v>8210New Site</v>
      </c>
      <c r="W982" s="6">
        <v>8210</v>
      </c>
      <c r="X982" s="6">
        <v>95</v>
      </c>
      <c r="Y982" s="6" t="s">
        <v>764</v>
      </c>
      <c r="Z982" s="6"/>
      <c r="AA982" s="6"/>
      <c r="AI982" s="16"/>
    </row>
    <row r="983" spans="22:35" x14ac:dyDescent="0.25">
      <c r="V983" s="6" t="str">
        <f t="shared" si="23"/>
        <v>8215Main Campus</v>
      </c>
      <c r="W983" s="89">
        <v>8215</v>
      </c>
      <c r="X983" s="90">
        <v>1</v>
      </c>
      <c r="Y983" s="89" t="s">
        <v>15</v>
      </c>
      <c r="Z983" s="89" t="s">
        <v>391</v>
      </c>
      <c r="AA983" s="89" t="s">
        <v>231</v>
      </c>
      <c r="AI983" s="16"/>
    </row>
    <row r="984" spans="22:35" x14ac:dyDescent="0.25">
      <c r="V984" s="6" t="str">
        <f t="shared" si="23"/>
        <v>8215New Site</v>
      </c>
      <c r="W984" s="89">
        <v>8215</v>
      </c>
      <c r="X984" s="90">
        <v>95</v>
      </c>
      <c r="Y984" s="89" t="s">
        <v>764</v>
      </c>
      <c r="Z984" s="89"/>
      <c r="AA984" s="89"/>
      <c r="AI984" s="16"/>
    </row>
    <row r="985" spans="22:35" x14ac:dyDescent="0.25">
      <c r="V985" s="6" t="str">
        <f t="shared" si="23"/>
        <v>8224Main Campus</v>
      </c>
      <c r="W985" s="89">
        <v>8224</v>
      </c>
      <c r="X985" s="90">
        <v>1</v>
      </c>
      <c r="Y985" s="89" t="s">
        <v>15</v>
      </c>
      <c r="Z985" s="89" t="s">
        <v>305</v>
      </c>
      <c r="AA985" s="89" t="s">
        <v>224</v>
      </c>
      <c r="AI985" s="16"/>
    </row>
    <row r="986" spans="22:35" x14ac:dyDescent="0.25">
      <c r="V986" s="6" t="str">
        <f t="shared" si="23"/>
        <v>8224New Site</v>
      </c>
      <c r="W986" s="89">
        <v>8224</v>
      </c>
      <c r="X986" s="90">
        <v>95</v>
      </c>
      <c r="Y986" s="89" t="s">
        <v>764</v>
      </c>
      <c r="Z986" s="89"/>
      <c r="AA986" s="89"/>
      <c r="AI986" s="16"/>
    </row>
    <row r="987" spans="22:35" x14ac:dyDescent="0.25">
      <c r="V987" s="6" t="str">
        <f t="shared" si="23"/>
        <v>8224Distance Learning</v>
      </c>
      <c r="W987" s="89">
        <v>8224</v>
      </c>
      <c r="X987" s="90">
        <v>98</v>
      </c>
      <c r="Y987" s="89" t="s">
        <v>911</v>
      </c>
      <c r="Z987" s="89" t="s">
        <v>822</v>
      </c>
      <c r="AA987" s="89" t="s">
        <v>822</v>
      </c>
      <c r="AI987" s="16"/>
    </row>
    <row r="988" spans="22:35" x14ac:dyDescent="0.25">
      <c r="V988" s="6" t="str">
        <f t="shared" si="23"/>
        <v>8229Tory Street, Wellington</v>
      </c>
      <c r="W988" s="89">
        <v>8229</v>
      </c>
      <c r="X988" s="90">
        <v>2</v>
      </c>
      <c r="Y988" s="89" t="s">
        <v>1567</v>
      </c>
      <c r="Z988" s="89" t="s">
        <v>247</v>
      </c>
      <c r="AA988" s="89" t="s">
        <v>222</v>
      </c>
      <c r="AI988" s="16"/>
    </row>
    <row r="989" spans="22:35" x14ac:dyDescent="0.25">
      <c r="V989" s="6" t="str">
        <f t="shared" si="23"/>
        <v>8229Wellington Site</v>
      </c>
      <c r="W989" s="6">
        <v>8229</v>
      </c>
      <c r="X989" s="6">
        <v>2</v>
      </c>
      <c r="Y989" s="6" t="s">
        <v>1140</v>
      </c>
      <c r="Z989" s="6" t="s">
        <v>221</v>
      </c>
      <c r="AA989" s="6" t="s">
        <v>222</v>
      </c>
      <c r="AI989" s="16"/>
    </row>
    <row r="990" spans="22:35" x14ac:dyDescent="0.25">
      <c r="V990" s="6" t="str">
        <f t="shared" si="23"/>
        <v>8229Wellington Site</v>
      </c>
      <c r="W990" s="89">
        <v>8229</v>
      </c>
      <c r="X990" s="90">
        <v>2</v>
      </c>
      <c r="Y990" s="89" t="s">
        <v>1140</v>
      </c>
      <c r="Z990" s="89" t="s">
        <v>247</v>
      </c>
      <c r="AA990" s="89" t="s">
        <v>222</v>
      </c>
      <c r="AI990" s="16"/>
    </row>
    <row r="991" spans="22:35" x14ac:dyDescent="0.25">
      <c r="V991" s="6" t="str">
        <f t="shared" si="23"/>
        <v>8229Auckland Site</v>
      </c>
      <c r="W991" s="89">
        <v>8229</v>
      </c>
      <c r="X991" s="90">
        <v>3</v>
      </c>
      <c r="Y991" s="89" t="s">
        <v>1138</v>
      </c>
      <c r="Z991" s="89" t="s">
        <v>227</v>
      </c>
      <c r="AA991" s="89" t="s">
        <v>228</v>
      </c>
      <c r="AI991" s="16"/>
    </row>
    <row r="992" spans="22:35" x14ac:dyDescent="0.25">
      <c r="V992" s="6" t="str">
        <f t="shared" si="23"/>
        <v>8229Nugent Street, central Auckland</v>
      </c>
      <c r="W992" s="89">
        <v>8229</v>
      </c>
      <c r="X992" s="90">
        <v>3</v>
      </c>
      <c r="Y992" s="89" t="s">
        <v>1568</v>
      </c>
      <c r="Z992" s="89" t="s">
        <v>227</v>
      </c>
      <c r="AA992" s="89" t="s">
        <v>228</v>
      </c>
      <c r="AI992" s="16"/>
    </row>
    <row r="993" spans="22:35" x14ac:dyDescent="0.25">
      <c r="V993" s="6" t="str">
        <f t="shared" si="23"/>
        <v>8229Harakeke House</v>
      </c>
      <c r="W993" s="6">
        <v>8229</v>
      </c>
      <c r="X993" s="6">
        <v>4</v>
      </c>
      <c r="Y993" s="6" t="s">
        <v>1569</v>
      </c>
      <c r="Z993" s="6" t="s">
        <v>259</v>
      </c>
      <c r="AA993" s="6" t="s">
        <v>228</v>
      </c>
      <c r="AI993" s="16"/>
    </row>
    <row r="994" spans="22:35" x14ac:dyDescent="0.25">
      <c r="V994" s="6" t="str">
        <f t="shared" si="23"/>
        <v>8229Harakeke House, South Auckland</v>
      </c>
      <c r="W994" s="89">
        <v>8229</v>
      </c>
      <c r="X994" s="90">
        <v>4</v>
      </c>
      <c r="Y994" s="89" t="s">
        <v>1570</v>
      </c>
      <c r="Z994" s="89" t="s">
        <v>259</v>
      </c>
      <c r="AA994" s="89" t="s">
        <v>228</v>
      </c>
      <c r="AI994" s="16"/>
    </row>
    <row r="995" spans="22:35" x14ac:dyDescent="0.25">
      <c r="V995" s="6" t="str">
        <f t="shared" si="23"/>
        <v>8229Health Care NZ offices, Rotorua</v>
      </c>
      <c r="W995" s="89">
        <v>8229</v>
      </c>
      <c r="X995" s="90">
        <v>5</v>
      </c>
      <c r="Y995" s="89" t="s">
        <v>1571</v>
      </c>
      <c r="Z995" s="89" t="s">
        <v>232</v>
      </c>
      <c r="AA995" s="89" t="s">
        <v>231</v>
      </c>
      <c r="AI995" s="16"/>
    </row>
    <row r="996" spans="22:35" x14ac:dyDescent="0.25">
      <c r="V996" s="6" t="str">
        <f t="shared" si="23"/>
        <v>8229Kakariki House, Hamilton</v>
      </c>
      <c r="W996" s="89">
        <v>8229</v>
      </c>
      <c r="X996" s="90">
        <v>6</v>
      </c>
      <c r="Y996" s="89" t="s">
        <v>1572</v>
      </c>
      <c r="Z996" s="89" t="s">
        <v>225</v>
      </c>
      <c r="AA996" s="89" t="s">
        <v>226</v>
      </c>
      <c r="AI996" s="16"/>
    </row>
    <row r="997" spans="22:35" x14ac:dyDescent="0.25">
      <c r="V997" s="6" t="str">
        <f t="shared" si="23"/>
        <v>8229Birmingham Drive</v>
      </c>
      <c r="W997" s="89">
        <v>8229</v>
      </c>
      <c r="X997" s="90">
        <v>7</v>
      </c>
      <c r="Y997" s="89" t="s">
        <v>1573</v>
      </c>
      <c r="Z997" s="89" t="s">
        <v>215</v>
      </c>
      <c r="AA997" s="89" t="s">
        <v>214</v>
      </c>
      <c r="AI997" s="16"/>
    </row>
    <row r="998" spans="22:35" x14ac:dyDescent="0.25">
      <c r="V998" s="6" t="str">
        <f t="shared" si="23"/>
        <v>8229New Site</v>
      </c>
      <c r="W998" s="89">
        <v>8229</v>
      </c>
      <c r="X998" s="90">
        <v>95</v>
      </c>
      <c r="Y998" s="89" t="s">
        <v>764</v>
      </c>
      <c r="Z998" s="89"/>
      <c r="AA998" s="89"/>
      <c r="AI998" s="16"/>
    </row>
    <row r="999" spans="22:35" x14ac:dyDescent="0.25">
      <c r="V999" s="6" t="str">
        <f t="shared" si="23"/>
        <v>8247Hamilton Campus</v>
      </c>
      <c r="W999" s="89">
        <v>8247</v>
      </c>
      <c r="X999" s="90">
        <v>1</v>
      </c>
      <c r="Y999" s="89" t="s">
        <v>134</v>
      </c>
      <c r="Z999" s="89" t="s">
        <v>225</v>
      </c>
      <c r="AA999" s="89" t="s">
        <v>226</v>
      </c>
      <c r="AI999" s="16"/>
    </row>
    <row r="1000" spans="22:35" x14ac:dyDescent="0.25">
      <c r="V1000" s="6" t="str">
        <f t="shared" si="23"/>
        <v>8247New Site</v>
      </c>
      <c r="W1000" s="89">
        <v>8247</v>
      </c>
      <c r="X1000" s="90">
        <v>95</v>
      </c>
      <c r="Y1000" s="89" t="s">
        <v>764</v>
      </c>
      <c r="Z1000" s="89"/>
      <c r="AA1000" s="89"/>
      <c r="AI1000" s="16"/>
    </row>
    <row r="1001" spans="22:35" x14ac:dyDescent="0.25">
      <c r="V1001" s="6" t="str">
        <f t="shared" si="23"/>
        <v>8252Main Campus</v>
      </c>
      <c r="W1001" s="89">
        <v>8252</v>
      </c>
      <c r="X1001" s="90">
        <v>1</v>
      </c>
      <c r="Y1001" s="89" t="s">
        <v>15</v>
      </c>
      <c r="Z1001" s="89" t="s">
        <v>259</v>
      </c>
      <c r="AA1001" s="89" t="s">
        <v>228</v>
      </c>
      <c r="AI1001" s="16"/>
    </row>
    <row r="1002" spans="22:35" x14ac:dyDescent="0.25">
      <c r="V1002" s="6" t="str">
        <f t="shared" si="23"/>
        <v>8252Glen Innes Campus</v>
      </c>
      <c r="W1002" s="89">
        <v>8252</v>
      </c>
      <c r="X1002" s="90">
        <v>2</v>
      </c>
      <c r="Y1002" s="89" t="s">
        <v>125</v>
      </c>
      <c r="Z1002" s="89" t="s">
        <v>227</v>
      </c>
      <c r="AA1002" s="89" t="s">
        <v>228</v>
      </c>
      <c r="AI1002" s="16"/>
    </row>
    <row r="1003" spans="22:35" x14ac:dyDescent="0.25">
      <c r="V1003" s="6" t="str">
        <f t="shared" si="23"/>
        <v>8252City Campus</v>
      </c>
      <c r="W1003" s="89">
        <v>8252</v>
      </c>
      <c r="X1003" s="90">
        <v>3</v>
      </c>
      <c r="Y1003" s="89" t="s">
        <v>49</v>
      </c>
      <c r="Z1003" s="89" t="s">
        <v>227</v>
      </c>
      <c r="AA1003" s="89" t="s">
        <v>228</v>
      </c>
      <c r="AI1003" s="16"/>
    </row>
    <row r="1004" spans="22:35" x14ac:dyDescent="0.25">
      <c r="V1004" s="6" t="str">
        <f t="shared" si="23"/>
        <v>8252Onehunga Campus</v>
      </c>
      <c r="W1004" s="89">
        <v>8252</v>
      </c>
      <c r="X1004" s="90">
        <v>3</v>
      </c>
      <c r="Y1004" s="89" t="s">
        <v>126</v>
      </c>
      <c r="Z1004" s="89" t="s">
        <v>227</v>
      </c>
      <c r="AA1004" s="89" t="s">
        <v>228</v>
      </c>
      <c r="AI1004" s="16"/>
    </row>
    <row r="1005" spans="22:35" x14ac:dyDescent="0.25">
      <c r="V1005" s="6" t="str">
        <f t="shared" si="23"/>
        <v>8252Botany Campus</v>
      </c>
      <c r="W1005" s="89">
        <v>8252</v>
      </c>
      <c r="X1005" s="90">
        <v>4</v>
      </c>
      <c r="Y1005" s="89" t="s">
        <v>127</v>
      </c>
      <c r="Z1005" s="89" t="s">
        <v>259</v>
      </c>
      <c r="AA1005" s="89" t="s">
        <v>228</v>
      </c>
      <c r="AI1005" s="16"/>
    </row>
    <row r="1006" spans="22:35" x14ac:dyDescent="0.25">
      <c r="V1006" s="6" t="str">
        <f t="shared" si="23"/>
        <v>8252Takapuna Campus</v>
      </c>
      <c r="W1006" s="89">
        <v>8252</v>
      </c>
      <c r="X1006" s="90">
        <v>5</v>
      </c>
      <c r="Y1006" s="89" t="s">
        <v>128</v>
      </c>
      <c r="Z1006" s="89" t="s">
        <v>257</v>
      </c>
      <c r="AA1006" s="89" t="s">
        <v>228</v>
      </c>
      <c r="AI1006" s="16"/>
    </row>
    <row r="1007" spans="22:35" x14ac:dyDescent="0.25">
      <c r="V1007" s="6" t="str">
        <f t="shared" si="23"/>
        <v>8252601 Manukau Campus</v>
      </c>
      <c r="W1007" s="89">
        <v>8252</v>
      </c>
      <c r="X1007" s="90">
        <v>6</v>
      </c>
      <c r="Y1007" s="89" t="s">
        <v>473</v>
      </c>
      <c r="Z1007" s="89" t="s">
        <v>259</v>
      </c>
      <c r="AA1007" s="89" t="s">
        <v>228</v>
      </c>
      <c r="AI1007" s="16"/>
    </row>
    <row r="1008" spans="22:35" x14ac:dyDescent="0.25">
      <c r="V1008" s="6" t="str">
        <f t="shared" si="23"/>
        <v>8252New Site</v>
      </c>
      <c r="W1008" s="89">
        <v>8252</v>
      </c>
      <c r="X1008" s="90">
        <v>95</v>
      </c>
      <c r="Y1008" s="89" t="s">
        <v>764</v>
      </c>
      <c r="Z1008" s="89"/>
      <c r="AA1008" s="89"/>
      <c r="AI1008" s="16"/>
    </row>
    <row r="1009" spans="22:35" x14ac:dyDescent="0.25">
      <c r="V1009" s="6" t="str">
        <f t="shared" si="23"/>
        <v>8265Main Campus</v>
      </c>
      <c r="W1009" s="89">
        <v>8265</v>
      </c>
      <c r="X1009" s="90">
        <v>1</v>
      </c>
      <c r="Y1009" s="89" t="s">
        <v>15</v>
      </c>
      <c r="Z1009" s="89" t="s">
        <v>364</v>
      </c>
      <c r="AA1009" s="89" t="s">
        <v>249</v>
      </c>
      <c r="AI1009" s="16"/>
    </row>
    <row r="1010" spans="22:35" x14ac:dyDescent="0.25">
      <c r="V1010" s="6" t="str">
        <f t="shared" si="23"/>
        <v>8265Wellcare Education</v>
      </c>
      <c r="W1010" s="89">
        <v>8265</v>
      </c>
      <c r="X1010" s="90">
        <v>1</v>
      </c>
      <c r="Y1010" s="89" t="s">
        <v>474</v>
      </c>
      <c r="Z1010" s="89" t="s">
        <v>247</v>
      </c>
      <c r="AA1010" s="89" t="s">
        <v>222</v>
      </c>
      <c r="AI1010" s="16"/>
    </row>
    <row r="1011" spans="22:35" x14ac:dyDescent="0.25">
      <c r="V1011" s="6" t="str">
        <f t="shared" si="23"/>
        <v>8265NelMar Home Support</v>
      </c>
      <c r="W1011" s="89">
        <v>8265</v>
      </c>
      <c r="X1011" s="90">
        <v>3</v>
      </c>
      <c r="Y1011" s="89" t="s">
        <v>1574</v>
      </c>
      <c r="Z1011" s="89" t="s">
        <v>317</v>
      </c>
      <c r="AA1011" s="89" t="s">
        <v>318</v>
      </c>
      <c r="AI1011" s="16"/>
    </row>
    <row r="1012" spans="22:35" x14ac:dyDescent="0.25">
      <c r="V1012" s="6" t="str">
        <f t="shared" si="23"/>
        <v>8265Nelson Campus</v>
      </c>
      <c r="W1012" s="6">
        <v>8265</v>
      </c>
      <c r="X1012" s="6">
        <v>5</v>
      </c>
      <c r="Y1012" s="6" t="s">
        <v>363</v>
      </c>
      <c r="Z1012" s="6" t="s">
        <v>364</v>
      </c>
      <c r="AA1012" s="6" t="s">
        <v>249</v>
      </c>
      <c r="AI1012" s="16"/>
    </row>
    <row r="1013" spans="22:35" x14ac:dyDescent="0.25">
      <c r="V1013" s="6" t="str">
        <f t="shared" si="23"/>
        <v>8265Wellcare  Education</v>
      </c>
      <c r="W1013" s="89">
        <v>8265</v>
      </c>
      <c r="X1013" s="90">
        <v>5</v>
      </c>
      <c r="Y1013" s="89" t="s">
        <v>1575</v>
      </c>
      <c r="Z1013" s="89" t="s">
        <v>247</v>
      </c>
      <c r="AA1013" s="89" t="s">
        <v>222</v>
      </c>
      <c r="AI1013" s="16"/>
    </row>
    <row r="1014" spans="22:35" x14ac:dyDescent="0.25">
      <c r="V1014" s="6" t="str">
        <f t="shared" si="23"/>
        <v>8265WellCare Community Education</v>
      </c>
      <c r="W1014" s="89">
        <v>8265</v>
      </c>
      <c r="X1014" s="90">
        <v>5</v>
      </c>
      <c r="Y1014" s="89" t="s">
        <v>1576</v>
      </c>
      <c r="Z1014" s="89" t="s">
        <v>247</v>
      </c>
      <c r="AA1014" s="89" t="s">
        <v>222</v>
      </c>
      <c r="AI1014" s="16"/>
    </row>
    <row r="1015" spans="22:35" x14ac:dyDescent="0.25">
      <c r="V1015" s="6" t="str">
        <f t="shared" si="23"/>
        <v>8265Wellcare Education</v>
      </c>
      <c r="W1015" s="89">
        <v>8265</v>
      </c>
      <c r="X1015" s="90">
        <v>5</v>
      </c>
      <c r="Y1015" s="89" t="s">
        <v>474</v>
      </c>
      <c r="Z1015" s="89" t="s">
        <v>247</v>
      </c>
      <c r="AA1015" s="89" t="s">
        <v>222</v>
      </c>
      <c r="AI1015" s="16"/>
    </row>
    <row r="1016" spans="22:35" x14ac:dyDescent="0.25">
      <c r="V1016" s="6" t="str">
        <f t="shared" si="23"/>
        <v>8265Wellcare Education Ltd - Hamilton</v>
      </c>
      <c r="W1016" s="89">
        <v>8265</v>
      </c>
      <c r="X1016" s="90">
        <v>7</v>
      </c>
      <c r="Y1016" s="89" t="s">
        <v>1024</v>
      </c>
      <c r="Z1016" s="89" t="s">
        <v>225</v>
      </c>
      <c r="AA1016" s="89" t="s">
        <v>226</v>
      </c>
      <c r="AI1016" s="16"/>
    </row>
    <row r="1017" spans="22:35" x14ac:dyDescent="0.25">
      <c r="V1017" s="6" t="str">
        <f t="shared" si="23"/>
        <v>8265Wellcare Education Ltd - Auckland</v>
      </c>
      <c r="W1017" s="89">
        <v>8265</v>
      </c>
      <c r="X1017" s="90">
        <v>8</v>
      </c>
      <c r="Y1017" s="89" t="s">
        <v>1025</v>
      </c>
      <c r="Z1017" s="89" t="s">
        <v>227</v>
      </c>
      <c r="AA1017" s="89" t="s">
        <v>228</v>
      </c>
      <c r="AI1017" s="16"/>
    </row>
    <row r="1018" spans="22:35" x14ac:dyDescent="0.25">
      <c r="V1018" s="6" t="str">
        <f t="shared" si="23"/>
        <v>8265Wellcare Education Ltd - Wellington</v>
      </c>
      <c r="W1018" s="89">
        <v>8265</v>
      </c>
      <c r="X1018" s="90">
        <v>9</v>
      </c>
      <c r="Y1018" s="89" t="s">
        <v>1026</v>
      </c>
      <c r="Z1018" s="89" t="s">
        <v>247</v>
      </c>
      <c r="AA1018" s="89" t="s">
        <v>222</v>
      </c>
      <c r="AI1018" s="16"/>
    </row>
    <row r="1019" spans="22:35" x14ac:dyDescent="0.25">
      <c r="V1019" s="6" t="str">
        <f t="shared" si="23"/>
        <v>8265Wellcare Education Ltd - Nelson</v>
      </c>
      <c r="W1019" s="89">
        <v>8265</v>
      </c>
      <c r="X1019" s="90">
        <v>10</v>
      </c>
      <c r="Y1019" s="89" t="s">
        <v>1027</v>
      </c>
      <c r="Z1019" s="89" t="s">
        <v>349</v>
      </c>
      <c r="AA1019" s="89" t="s">
        <v>350</v>
      </c>
      <c r="AI1019" s="16"/>
    </row>
    <row r="1020" spans="22:35" x14ac:dyDescent="0.25">
      <c r="V1020" s="6" t="str">
        <f t="shared" si="23"/>
        <v>8265Wellcare Education Ltd - Kapiti</v>
      </c>
      <c r="W1020" s="89">
        <v>8265</v>
      </c>
      <c r="X1020" s="90">
        <v>11</v>
      </c>
      <c r="Y1020" s="89" t="s">
        <v>1028</v>
      </c>
      <c r="Z1020" s="89" t="s">
        <v>320</v>
      </c>
      <c r="AA1020" s="89" t="s">
        <v>222</v>
      </c>
      <c r="AI1020" s="16"/>
    </row>
    <row r="1021" spans="22:35" x14ac:dyDescent="0.25">
      <c r="V1021" s="6" t="str">
        <f t="shared" si="23"/>
        <v>8265Wellcare Education Ltd - Christchurch</v>
      </c>
      <c r="W1021" s="89">
        <v>8265</v>
      </c>
      <c r="X1021" s="90">
        <v>12</v>
      </c>
      <c r="Y1021" s="89" t="s">
        <v>1029</v>
      </c>
      <c r="Z1021" s="89" t="s">
        <v>215</v>
      </c>
      <c r="AA1021" s="89" t="s">
        <v>214</v>
      </c>
      <c r="AI1021" s="16"/>
    </row>
    <row r="1022" spans="22:35" x14ac:dyDescent="0.25">
      <c r="V1022" s="6" t="str">
        <f t="shared" si="23"/>
        <v>8265Wellcare Education Ltd - Palmerston North</v>
      </c>
      <c r="W1022" s="89">
        <v>8265</v>
      </c>
      <c r="X1022" s="90">
        <v>13</v>
      </c>
      <c r="Y1022" s="89" t="s">
        <v>1030</v>
      </c>
      <c r="Z1022" s="89" t="s">
        <v>323</v>
      </c>
      <c r="AA1022" s="89" t="s">
        <v>324</v>
      </c>
      <c r="AI1022" s="16"/>
    </row>
    <row r="1023" spans="22:35" x14ac:dyDescent="0.25">
      <c r="V1023" s="6" t="str">
        <f t="shared" si="23"/>
        <v>8265Wellcare Education Ltd - Levin</v>
      </c>
      <c r="W1023" s="89">
        <v>8265</v>
      </c>
      <c r="X1023" s="90">
        <v>14</v>
      </c>
      <c r="Y1023" s="89" t="s">
        <v>1031</v>
      </c>
      <c r="Z1023" s="89" t="s">
        <v>325</v>
      </c>
      <c r="AA1023" s="89" t="s">
        <v>324</v>
      </c>
      <c r="AI1023" s="16"/>
    </row>
    <row r="1024" spans="22:35" x14ac:dyDescent="0.25">
      <c r="V1024" s="6" t="str">
        <f t="shared" si="23"/>
        <v>8265Wellcare Education Ltd - Dunedin</v>
      </c>
      <c r="W1024" s="89">
        <v>8265</v>
      </c>
      <c r="X1024" s="90">
        <v>15</v>
      </c>
      <c r="Y1024" s="89" t="s">
        <v>1032</v>
      </c>
      <c r="Z1024" s="89" t="s">
        <v>219</v>
      </c>
      <c r="AA1024" s="89" t="s">
        <v>217</v>
      </c>
      <c r="AI1024" s="16"/>
    </row>
    <row r="1025" spans="22:35" x14ac:dyDescent="0.25">
      <c r="V1025" s="6" t="str">
        <f t="shared" si="23"/>
        <v>8265New Site</v>
      </c>
      <c r="W1025" s="89">
        <v>8265</v>
      </c>
      <c r="X1025" s="90">
        <v>95</v>
      </c>
      <c r="Y1025" s="89" t="s">
        <v>764</v>
      </c>
      <c r="Z1025" s="89"/>
      <c r="AA1025" s="89"/>
      <c r="AI1025" s="16"/>
    </row>
    <row r="1026" spans="22:35" x14ac:dyDescent="0.25">
      <c r="V1026" s="6" t="str">
        <f t="shared" ref="V1026:V1089" si="24">W1026&amp;Y1026</f>
        <v>8270Rotorua</v>
      </c>
      <c r="W1026" s="6">
        <v>8270</v>
      </c>
      <c r="X1026" s="6">
        <v>1</v>
      </c>
      <c r="Y1026" s="6" t="s">
        <v>100</v>
      </c>
      <c r="Z1026" s="6" t="s">
        <v>232</v>
      </c>
      <c r="AA1026" s="6" t="s">
        <v>231</v>
      </c>
      <c r="AI1026" s="16"/>
    </row>
    <row r="1027" spans="22:35" x14ac:dyDescent="0.25">
      <c r="V1027" s="6" t="str">
        <f t="shared" si="24"/>
        <v>8270Papakura</v>
      </c>
      <c r="W1027" s="89">
        <v>8270</v>
      </c>
      <c r="X1027" s="90">
        <v>2</v>
      </c>
      <c r="Y1027" s="89" t="s">
        <v>475</v>
      </c>
      <c r="Z1027" s="89" t="s">
        <v>292</v>
      </c>
      <c r="AA1027" s="89" t="s">
        <v>228</v>
      </c>
      <c r="AI1027" s="16"/>
    </row>
    <row r="1028" spans="22:35" x14ac:dyDescent="0.25">
      <c r="V1028" s="6" t="str">
        <f t="shared" si="24"/>
        <v>8270Tawa</v>
      </c>
      <c r="W1028" s="89">
        <v>8270</v>
      </c>
      <c r="X1028" s="90">
        <v>3</v>
      </c>
      <c r="Y1028" s="89" t="s">
        <v>476</v>
      </c>
      <c r="Z1028" s="89" t="s">
        <v>247</v>
      </c>
      <c r="AA1028" s="89" t="s">
        <v>222</v>
      </c>
      <c r="AI1028" s="16"/>
    </row>
    <row r="1029" spans="22:35" x14ac:dyDescent="0.25">
      <c r="V1029" s="6" t="str">
        <f t="shared" si="24"/>
        <v>8270Rorotua (CAD)</v>
      </c>
      <c r="W1029" s="6">
        <v>8270</v>
      </c>
      <c r="X1029" s="6">
        <v>4</v>
      </c>
      <c r="Y1029" s="6" t="s">
        <v>1577</v>
      </c>
      <c r="Z1029" s="6" t="s">
        <v>232</v>
      </c>
      <c r="AA1029" s="6" t="s">
        <v>231</v>
      </c>
      <c r="AI1029" s="16"/>
    </row>
    <row r="1030" spans="22:35" x14ac:dyDescent="0.25">
      <c r="V1030" s="6" t="str">
        <f t="shared" si="24"/>
        <v>8270Rotorua (CAD)</v>
      </c>
      <c r="W1030" s="89">
        <v>8270</v>
      </c>
      <c r="X1030" s="90">
        <v>4</v>
      </c>
      <c r="Y1030" s="89" t="s">
        <v>477</v>
      </c>
      <c r="Z1030" s="89" t="s">
        <v>232</v>
      </c>
      <c r="AA1030" s="89" t="s">
        <v>231</v>
      </c>
      <c r="AI1030" s="16"/>
    </row>
    <row r="1031" spans="22:35" x14ac:dyDescent="0.25">
      <c r="V1031" s="6" t="str">
        <f t="shared" si="24"/>
        <v>8270Mt Maunganui CAD</v>
      </c>
      <c r="W1031" s="6">
        <v>8270</v>
      </c>
      <c r="X1031" s="6">
        <v>6</v>
      </c>
      <c r="Y1031" s="6" t="s">
        <v>478</v>
      </c>
      <c r="Z1031" s="6" t="s">
        <v>230</v>
      </c>
      <c r="AA1031" s="6" t="s">
        <v>231</v>
      </c>
      <c r="AI1031" s="16"/>
    </row>
    <row r="1032" spans="22:35" x14ac:dyDescent="0.25">
      <c r="V1032" s="6" t="str">
        <f t="shared" si="24"/>
        <v>8270New Site</v>
      </c>
      <c r="W1032" s="89">
        <v>8270</v>
      </c>
      <c r="X1032" s="90">
        <v>95</v>
      </c>
      <c r="Y1032" s="89" t="s">
        <v>764</v>
      </c>
      <c r="Z1032" s="89"/>
      <c r="AA1032" s="89"/>
      <c r="AI1032" s="16"/>
    </row>
    <row r="1033" spans="22:35" x14ac:dyDescent="0.25">
      <c r="V1033" s="6" t="str">
        <f t="shared" si="24"/>
        <v>8277Main Campus</v>
      </c>
      <c r="W1033" s="6">
        <v>8277</v>
      </c>
      <c r="X1033" s="6">
        <v>1</v>
      </c>
      <c r="Y1033" s="6" t="s">
        <v>15</v>
      </c>
      <c r="Z1033" s="6" t="s">
        <v>227</v>
      </c>
      <c r="AA1033" s="6" t="s">
        <v>228</v>
      </c>
      <c r="AI1033" s="16"/>
    </row>
    <row r="1034" spans="22:35" x14ac:dyDescent="0.25">
      <c r="V1034" s="6" t="str">
        <f t="shared" si="24"/>
        <v>8277Botany</v>
      </c>
      <c r="W1034" s="89">
        <v>8277</v>
      </c>
      <c r="X1034" s="90">
        <v>2</v>
      </c>
      <c r="Y1034" s="89" t="s">
        <v>465</v>
      </c>
      <c r="Z1034" s="89" t="s">
        <v>259</v>
      </c>
      <c r="AA1034" s="89" t="s">
        <v>228</v>
      </c>
      <c r="AI1034" s="16"/>
    </row>
    <row r="1035" spans="22:35" x14ac:dyDescent="0.25">
      <c r="V1035" s="6" t="str">
        <f t="shared" si="24"/>
        <v>8277Takapuna</v>
      </c>
      <c r="W1035" s="89">
        <v>8277</v>
      </c>
      <c r="X1035" s="90">
        <v>3</v>
      </c>
      <c r="Y1035" s="89" t="s">
        <v>252</v>
      </c>
      <c r="Z1035" s="89" t="s">
        <v>257</v>
      </c>
      <c r="AA1035" s="89" t="s">
        <v>228</v>
      </c>
      <c r="AI1035" s="16"/>
    </row>
    <row r="1036" spans="22:35" x14ac:dyDescent="0.25">
      <c r="V1036" s="6" t="str">
        <f t="shared" si="24"/>
        <v>8277ITC / NorthTec</v>
      </c>
      <c r="W1036" s="89">
        <v>8277</v>
      </c>
      <c r="X1036" s="90">
        <v>4</v>
      </c>
      <c r="Y1036" s="89" t="s">
        <v>1033</v>
      </c>
      <c r="Z1036" s="89" t="s">
        <v>236</v>
      </c>
      <c r="AA1036" s="89" t="s">
        <v>237</v>
      </c>
      <c r="AI1036" s="16"/>
    </row>
    <row r="1037" spans="22:35" x14ac:dyDescent="0.25">
      <c r="V1037" s="6" t="str">
        <f t="shared" si="24"/>
        <v>8277New Site</v>
      </c>
      <c r="W1037" s="6">
        <v>8277</v>
      </c>
      <c r="X1037" s="6">
        <v>95</v>
      </c>
      <c r="Y1037" s="6" t="s">
        <v>764</v>
      </c>
      <c r="Z1037" s="6"/>
      <c r="AA1037" s="6"/>
      <c r="AI1037" s="16"/>
    </row>
    <row r="1038" spans="22:35" x14ac:dyDescent="0.25">
      <c r="V1038" s="6" t="str">
        <f t="shared" si="24"/>
        <v>8277Distance Learning</v>
      </c>
      <c r="W1038" s="89">
        <v>8277</v>
      </c>
      <c r="X1038" s="90">
        <v>98</v>
      </c>
      <c r="Y1038" s="89" t="s">
        <v>911</v>
      </c>
      <c r="Z1038" s="89" t="s">
        <v>822</v>
      </c>
      <c r="AA1038" s="89" t="s">
        <v>822</v>
      </c>
      <c r="AI1038" s="16"/>
    </row>
    <row r="1039" spans="22:35" x14ac:dyDescent="0.25">
      <c r="V1039" s="6" t="str">
        <f t="shared" si="24"/>
        <v>8285Main Campus</v>
      </c>
      <c r="W1039" s="6">
        <v>8285</v>
      </c>
      <c r="X1039" s="6">
        <v>1</v>
      </c>
      <c r="Y1039" s="6" t="s">
        <v>15</v>
      </c>
      <c r="Z1039" s="6" t="s">
        <v>227</v>
      </c>
      <c r="AA1039" s="6" t="s">
        <v>228</v>
      </c>
      <c r="AI1039" s="16"/>
    </row>
    <row r="1040" spans="22:35" x14ac:dyDescent="0.25">
      <c r="V1040" s="6" t="str">
        <f t="shared" si="24"/>
        <v>8285Main Campus</v>
      </c>
      <c r="W1040" s="89">
        <v>8285</v>
      </c>
      <c r="X1040" s="90">
        <v>1</v>
      </c>
      <c r="Y1040" s="89" t="s">
        <v>15</v>
      </c>
      <c r="Z1040" s="89" t="s">
        <v>266</v>
      </c>
      <c r="AA1040" s="89" t="s">
        <v>228</v>
      </c>
      <c r="AI1040" s="16"/>
    </row>
    <row r="1041" spans="22:35" x14ac:dyDescent="0.25">
      <c r="V1041" s="6" t="str">
        <f t="shared" si="24"/>
        <v>8285Pathways College of Bible and Mission</v>
      </c>
      <c r="W1041" s="89">
        <v>8285</v>
      </c>
      <c r="X1041" s="90">
        <v>1</v>
      </c>
      <c r="Y1041" s="89" t="s">
        <v>1578</v>
      </c>
      <c r="Z1041" s="89" t="s">
        <v>230</v>
      </c>
      <c r="AA1041" s="89" t="s">
        <v>231</v>
      </c>
      <c r="AI1041" s="16"/>
    </row>
    <row r="1042" spans="22:35" x14ac:dyDescent="0.25">
      <c r="V1042" s="6" t="str">
        <f t="shared" si="24"/>
        <v>8285Samoan Open Brethren Assembly</v>
      </c>
      <c r="W1042" s="89">
        <v>8285</v>
      </c>
      <c r="X1042" s="90">
        <v>2</v>
      </c>
      <c r="Y1042" s="89" t="s">
        <v>1579</v>
      </c>
      <c r="Z1042" s="89" t="s">
        <v>259</v>
      </c>
      <c r="AA1042" s="89" t="s">
        <v>228</v>
      </c>
      <c r="AI1042" s="16"/>
    </row>
    <row r="1043" spans="22:35" x14ac:dyDescent="0.25">
      <c r="V1043" s="6" t="str">
        <f t="shared" si="24"/>
        <v>8285Silverstream Retreat</v>
      </c>
      <c r="W1043" s="89">
        <v>8285</v>
      </c>
      <c r="X1043" s="90">
        <v>2</v>
      </c>
      <c r="Y1043" s="89" t="s">
        <v>1580</v>
      </c>
      <c r="Z1043" s="89" t="s">
        <v>314</v>
      </c>
      <c r="AA1043" s="89" t="s">
        <v>222</v>
      </c>
      <c r="AI1043" s="16"/>
    </row>
    <row r="1044" spans="22:35" x14ac:dyDescent="0.25">
      <c r="V1044" s="6" t="str">
        <f t="shared" si="24"/>
        <v>8285Totara Springs Christian Centre</v>
      </c>
      <c r="W1044" s="89">
        <v>8285</v>
      </c>
      <c r="X1044" s="90">
        <v>2</v>
      </c>
      <c r="Y1044" s="89" t="s">
        <v>1581</v>
      </c>
      <c r="Z1044" s="89" t="s">
        <v>394</v>
      </c>
      <c r="AA1044" s="89" t="s">
        <v>226</v>
      </c>
      <c r="AI1044" s="16"/>
    </row>
    <row r="1045" spans="22:35" x14ac:dyDescent="0.25">
      <c r="V1045" s="6" t="str">
        <f t="shared" si="24"/>
        <v>8285International Student Ministries NZ</v>
      </c>
      <c r="W1045" s="89">
        <v>8285</v>
      </c>
      <c r="X1045" s="90">
        <v>3</v>
      </c>
      <c r="Y1045" s="89" t="s">
        <v>1582</v>
      </c>
      <c r="Z1045" s="89" t="s">
        <v>323</v>
      </c>
      <c r="AA1045" s="89" t="s">
        <v>324</v>
      </c>
      <c r="AI1045" s="16"/>
    </row>
    <row r="1046" spans="22:35" x14ac:dyDescent="0.25">
      <c r="V1046" s="6" t="str">
        <f t="shared" si="24"/>
        <v>8285Silverstream Retreat</v>
      </c>
      <c r="W1046" s="89">
        <v>8285</v>
      </c>
      <c r="X1046" s="90">
        <v>3</v>
      </c>
      <c r="Y1046" s="89" t="s">
        <v>1580</v>
      </c>
      <c r="Z1046" s="89" t="s">
        <v>314</v>
      </c>
      <c r="AA1046" s="89" t="s">
        <v>222</v>
      </c>
      <c r="AI1046" s="16"/>
    </row>
    <row r="1047" spans="22:35" x14ac:dyDescent="0.25">
      <c r="V1047" s="6" t="str">
        <f t="shared" si="24"/>
        <v>8285International Student Ministries NZ</v>
      </c>
      <c r="W1047" s="89">
        <v>8285</v>
      </c>
      <c r="X1047" s="90">
        <v>4</v>
      </c>
      <c r="Y1047" s="89" t="s">
        <v>1582</v>
      </c>
      <c r="Z1047" s="89" t="s">
        <v>323</v>
      </c>
      <c r="AA1047" s="89" t="s">
        <v>324</v>
      </c>
      <c r="AI1047" s="16"/>
    </row>
    <row r="1048" spans="22:35" x14ac:dyDescent="0.25">
      <c r="V1048" s="6" t="str">
        <f t="shared" si="24"/>
        <v>8285Totara Springs Christian Centre</v>
      </c>
      <c r="W1048" s="89">
        <v>8285</v>
      </c>
      <c r="X1048" s="90">
        <v>4</v>
      </c>
      <c r="Y1048" s="89" t="s">
        <v>1581</v>
      </c>
      <c r="Z1048" s="89" t="s">
        <v>394</v>
      </c>
      <c r="AA1048" s="89" t="s">
        <v>226</v>
      </c>
      <c r="AI1048" s="16"/>
    </row>
    <row r="1049" spans="22:35" x14ac:dyDescent="0.25">
      <c r="V1049" s="6" t="str">
        <f t="shared" si="24"/>
        <v>8285New Site</v>
      </c>
      <c r="W1049" s="89">
        <v>8285</v>
      </c>
      <c r="X1049" s="90">
        <v>95</v>
      </c>
      <c r="Y1049" s="89" t="s">
        <v>764</v>
      </c>
      <c r="Z1049" s="89"/>
      <c r="AA1049" s="89"/>
      <c r="AI1049" s="16"/>
    </row>
    <row r="1050" spans="22:35" x14ac:dyDescent="0.25">
      <c r="V1050" s="6" t="str">
        <f t="shared" si="24"/>
        <v>8297Waikato Institute of Education</v>
      </c>
      <c r="W1050" s="89">
        <v>8297</v>
      </c>
      <c r="X1050" s="90">
        <v>0</v>
      </c>
      <c r="Y1050" s="89" t="s">
        <v>1223</v>
      </c>
      <c r="Z1050" s="89" t="s">
        <v>225</v>
      </c>
      <c r="AA1050" s="89" t="s">
        <v>226</v>
      </c>
      <c r="AI1050" s="16"/>
    </row>
    <row r="1051" spans="22:35" x14ac:dyDescent="0.25">
      <c r="V1051" s="6" t="str">
        <f t="shared" si="24"/>
        <v>8297New Site</v>
      </c>
      <c r="W1051" s="6">
        <v>8297</v>
      </c>
      <c r="X1051" s="6">
        <v>95</v>
      </c>
      <c r="Y1051" s="6" t="s">
        <v>764</v>
      </c>
      <c r="Z1051" s="6"/>
      <c r="AA1051" s="6"/>
      <c r="AI1051" s="16"/>
    </row>
    <row r="1052" spans="22:35" x14ac:dyDescent="0.25">
      <c r="V1052" s="6" t="str">
        <f t="shared" si="24"/>
        <v>8308Main Campus</v>
      </c>
      <c r="W1052" s="89">
        <v>8308</v>
      </c>
      <c r="X1052" s="90">
        <v>1</v>
      </c>
      <c r="Y1052" s="89" t="s">
        <v>15</v>
      </c>
      <c r="Z1052" s="89" t="s">
        <v>305</v>
      </c>
      <c r="AA1052" s="89" t="s">
        <v>224</v>
      </c>
      <c r="AI1052" s="16"/>
    </row>
    <row r="1053" spans="22:35" x14ac:dyDescent="0.25">
      <c r="V1053" s="6" t="str">
        <f t="shared" si="24"/>
        <v>8308New Site</v>
      </c>
      <c r="W1053" s="89">
        <v>8308</v>
      </c>
      <c r="X1053" s="90">
        <v>95</v>
      </c>
      <c r="Y1053" s="89" t="s">
        <v>764</v>
      </c>
      <c r="Z1053" s="89"/>
      <c r="AA1053" s="89"/>
      <c r="AI1053" s="16"/>
    </row>
    <row r="1054" spans="22:35" x14ac:dyDescent="0.25">
      <c r="V1054" s="6" t="str">
        <f t="shared" si="24"/>
        <v>8325Main Campus</v>
      </c>
      <c r="W1054" s="89">
        <v>8325</v>
      </c>
      <c r="X1054" s="90">
        <v>1</v>
      </c>
      <c r="Y1054" s="89" t="s">
        <v>15</v>
      </c>
      <c r="Z1054" s="89" t="s">
        <v>415</v>
      </c>
      <c r="AA1054" s="89" t="s">
        <v>226</v>
      </c>
      <c r="AI1054" s="16"/>
    </row>
    <row r="1055" spans="22:35" x14ac:dyDescent="0.25">
      <c r="V1055" s="6" t="str">
        <f t="shared" si="24"/>
        <v>8325New Site</v>
      </c>
      <c r="W1055" s="89">
        <v>8325</v>
      </c>
      <c r="X1055" s="90">
        <v>95</v>
      </c>
      <c r="Y1055" s="89" t="s">
        <v>764</v>
      </c>
      <c r="Z1055" s="89"/>
      <c r="AA1055" s="89"/>
      <c r="AI1055" s="16"/>
    </row>
    <row r="1056" spans="22:35" x14ac:dyDescent="0.25">
      <c r="V1056" s="6" t="str">
        <f t="shared" si="24"/>
        <v>8327Main Campus</v>
      </c>
      <c r="W1056" s="89">
        <v>8327</v>
      </c>
      <c r="X1056" s="90">
        <v>1</v>
      </c>
      <c r="Y1056" s="89" t="s">
        <v>15</v>
      </c>
      <c r="Z1056" s="89" t="s">
        <v>215</v>
      </c>
      <c r="AA1056" s="89" t="s">
        <v>214</v>
      </c>
      <c r="AI1056" s="16"/>
    </row>
    <row r="1057" spans="22:35" x14ac:dyDescent="0.25">
      <c r="V1057" s="6" t="str">
        <f t="shared" si="24"/>
        <v>8327New Site</v>
      </c>
      <c r="W1057" s="89">
        <v>8327</v>
      </c>
      <c r="X1057" s="90">
        <v>95</v>
      </c>
      <c r="Y1057" s="89" t="s">
        <v>764</v>
      </c>
      <c r="Z1057" s="89"/>
      <c r="AA1057" s="89"/>
      <c r="AI1057" s="16"/>
    </row>
    <row r="1058" spans="22:35" x14ac:dyDescent="0.25">
      <c r="V1058" s="6" t="str">
        <f t="shared" si="24"/>
        <v>8329Main Campus</v>
      </c>
      <c r="W1058" s="89">
        <v>8329</v>
      </c>
      <c r="X1058" s="90">
        <v>1</v>
      </c>
      <c r="Y1058" s="89" t="s">
        <v>15</v>
      </c>
      <c r="Z1058" s="89" t="s">
        <v>259</v>
      </c>
      <c r="AA1058" s="89" t="s">
        <v>228</v>
      </c>
      <c r="AI1058" s="16"/>
    </row>
    <row r="1059" spans="22:35" x14ac:dyDescent="0.25">
      <c r="V1059" s="6" t="str">
        <f t="shared" si="24"/>
        <v>8329New Site</v>
      </c>
      <c r="W1059" s="6">
        <v>8329</v>
      </c>
      <c r="X1059" s="6">
        <v>95</v>
      </c>
      <c r="Y1059" s="6" t="s">
        <v>764</v>
      </c>
      <c r="Z1059" s="6"/>
      <c r="AA1059" s="6"/>
      <c r="AI1059" s="16"/>
    </row>
    <row r="1060" spans="22:35" x14ac:dyDescent="0.25">
      <c r="V1060" s="6" t="str">
        <f t="shared" si="24"/>
        <v>8331Main Campus</v>
      </c>
      <c r="W1060" s="89">
        <v>8331</v>
      </c>
      <c r="X1060" s="90">
        <v>1</v>
      </c>
      <c r="Y1060" s="89" t="s">
        <v>15</v>
      </c>
      <c r="Z1060" s="89" t="s">
        <v>227</v>
      </c>
      <c r="AA1060" s="89" t="s">
        <v>228</v>
      </c>
      <c r="AI1060" s="16"/>
    </row>
    <row r="1061" spans="22:35" x14ac:dyDescent="0.25">
      <c r="V1061" s="6" t="str">
        <f t="shared" si="24"/>
        <v>8331Main Campus</v>
      </c>
      <c r="W1061" s="6">
        <v>8331</v>
      </c>
      <c r="X1061" s="6">
        <v>1</v>
      </c>
      <c r="Y1061" s="6" t="s">
        <v>15</v>
      </c>
      <c r="Z1061" s="6" t="s">
        <v>259</v>
      </c>
      <c r="AA1061" s="6" t="s">
        <v>228</v>
      </c>
      <c r="AI1061" s="16"/>
    </row>
    <row r="1062" spans="22:35" x14ac:dyDescent="0.25">
      <c r="V1062" s="6" t="str">
        <f t="shared" si="24"/>
        <v>8331Manukau</v>
      </c>
      <c r="W1062" s="89">
        <v>8331</v>
      </c>
      <c r="X1062" s="90">
        <v>1</v>
      </c>
      <c r="Y1062" s="89" t="s">
        <v>123</v>
      </c>
      <c r="Z1062" s="89" t="s">
        <v>259</v>
      </c>
      <c r="AA1062" s="89" t="s">
        <v>228</v>
      </c>
      <c r="AI1062" s="16"/>
    </row>
    <row r="1063" spans="22:35" x14ac:dyDescent="0.25">
      <c r="V1063" s="6" t="str">
        <f t="shared" si="24"/>
        <v>8331Onehunga</v>
      </c>
      <c r="W1063" s="6">
        <v>8331</v>
      </c>
      <c r="X1063" s="6">
        <v>2</v>
      </c>
      <c r="Y1063" s="6" t="s">
        <v>479</v>
      </c>
      <c r="Z1063" s="6" t="s">
        <v>227</v>
      </c>
      <c r="AA1063" s="6" t="s">
        <v>228</v>
      </c>
      <c r="AI1063" s="16"/>
    </row>
    <row r="1064" spans="22:35" x14ac:dyDescent="0.25">
      <c r="V1064" s="6" t="str">
        <f t="shared" si="24"/>
        <v>8331Mt Smart Stadium</v>
      </c>
      <c r="W1064" s="89">
        <v>8331</v>
      </c>
      <c r="X1064" s="90">
        <v>3</v>
      </c>
      <c r="Y1064" s="89" t="s">
        <v>1034</v>
      </c>
      <c r="Z1064" s="89" t="s">
        <v>227</v>
      </c>
      <c r="AA1064" s="89" t="s">
        <v>228</v>
      </c>
      <c r="AI1064" s="16"/>
    </row>
    <row r="1065" spans="22:35" x14ac:dyDescent="0.25">
      <c r="V1065" s="6" t="str">
        <f t="shared" si="24"/>
        <v>8331New Site</v>
      </c>
      <c r="W1065" s="6">
        <v>8331</v>
      </c>
      <c r="X1065" s="6">
        <v>95</v>
      </c>
      <c r="Y1065" s="6" t="s">
        <v>764</v>
      </c>
      <c r="Z1065" s="6"/>
      <c r="AA1065" s="6"/>
      <c r="AI1065" s="16"/>
    </row>
    <row r="1066" spans="22:35" x14ac:dyDescent="0.25">
      <c r="V1066" s="6" t="str">
        <f t="shared" si="24"/>
        <v>8332Main Campus</v>
      </c>
      <c r="W1066" s="89">
        <v>8332</v>
      </c>
      <c r="X1066" s="90">
        <v>1</v>
      </c>
      <c r="Y1066" s="89" t="s">
        <v>15</v>
      </c>
      <c r="Z1066" s="89" t="s">
        <v>327</v>
      </c>
      <c r="AA1066" s="89" t="s">
        <v>324</v>
      </c>
      <c r="AI1066" s="16"/>
    </row>
    <row r="1067" spans="22:35" x14ac:dyDescent="0.25">
      <c r="V1067" s="6" t="str">
        <f t="shared" si="24"/>
        <v>8332New Site</v>
      </c>
      <c r="W1067" s="89">
        <v>8332</v>
      </c>
      <c r="X1067" s="90">
        <v>95</v>
      </c>
      <c r="Y1067" s="89" t="s">
        <v>764</v>
      </c>
      <c r="Z1067" s="89"/>
      <c r="AA1067" s="89"/>
      <c r="AI1067" s="16"/>
    </row>
    <row r="1068" spans="22:35" x14ac:dyDescent="0.25">
      <c r="V1068" s="6" t="str">
        <f t="shared" si="24"/>
        <v>8341Main Campus</v>
      </c>
      <c r="W1068" s="89">
        <v>8341</v>
      </c>
      <c r="X1068" s="90">
        <v>1</v>
      </c>
      <c r="Y1068" s="89" t="s">
        <v>15</v>
      </c>
      <c r="Z1068" s="89" t="s">
        <v>227</v>
      </c>
      <c r="AA1068" s="89" t="s">
        <v>228</v>
      </c>
      <c r="AI1068" s="16"/>
    </row>
    <row r="1069" spans="22:35" x14ac:dyDescent="0.25">
      <c r="V1069" s="6" t="str">
        <f t="shared" si="24"/>
        <v>8341Wellpark College North Shore Campus</v>
      </c>
      <c r="W1069" s="89">
        <v>8341</v>
      </c>
      <c r="X1069" s="90">
        <v>2</v>
      </c>
      <c r="Y1069" s="89" t="s">
        <v>1583</v>
      </c>
      <c r="Z1069" s="89" t="s">
        <v>257</v>
      </c>
      <c r="AA1069" s="89" t="s">
        <v>228</v>
      </c>
      <c r="AI1069" s="16"/>
    </row>
    <row r="1070" spans="22:35" x14ac:dyDescent="0.25">
      <c r="V1070" s="6" t="str">
        <f t="shared" si="24"/>
        <v>8341New Site</v>
      </c>
      <c r="W1070" s="89">
        <v>8341</v>
      </c>
      <c r="X1070" s="90">
        <v>95</v>
      </c>
      <c r="Y1070" s="89" t="s">
        <v>764</v>
      </c>
      <c r="Z1070" s="89"/>
      <c r="AA1070" s="89"/>
      <c r="AI1070" s="16"/>
    </row>
    <row r="1071" spans="22:35" x14ac:dyDescent="0.25">
      <c r="V1071" s="6" t="str">
        <f t="shared" si="24"/>
        <v>8352Main Campus</v>
      </c>
      <c r="W1071" s="6">
        <v>8352</v>
      </c>
      <c r="X1071" s="6">
        <v>1</v>
      </c>
      <c r="Y1071" s="6" t="s">
        <v>15</v>
      </c>
      <c r="Z1071" s="6" t="s">
        <v>215</v>
      </c>
      <c r="AA1071" s="6" t="s">
        <v>214</v>
      </c>
      <c r="AI1071" s="16"/>
    </row>
    <row r="1072" spans="22:35" x14ac:dyDescent="0.25">
      <c r="V1072" s="6" t="str">
        <f t="shared" si="24"/>
        <v>8352Royal Business College</v>
      </c>
      <c r="W1072" s="89">
        <v>8352</v>
      </c>
      <c r="X1072" s="90">
        <v>2</v>
      </c>
      <c r="Y1072" s="89" t="s">
        <v>1231</v>
      </c>
      <c r="Z1072" s="89" t="s">
        <v>227</v>
      </c>
      <c r="AA1072" s="89" t="s">
        <v>228</v>
      </c>
      <c r="AI1072" s="16"/>
    </row>
    <row r="1073" spans="22:35" x14ac:dyDescent="0.25">
      <c r="V1073" s="6" t="str">
        <f t="shared" si="24"/>
        <v>8352Royal English College</v>
      </c>
      <c r="W1073" s="89">
        <v>8352</v>
      </c>
      <c r="X1073" s="90">
        <v>2</v>
      </c>
      <c r="Y1073" s="89" t="s">
        <v>1584</v>
      </c>
      <c r="Z1073" s="89" t="s">
        <v>227</v>
      </c>
      <c r="AA1073" s="89" t="s">
        <v>228</v>
      </c>
      <c r="AI1073" s="16"/>
    </row>
    <row r="1074" spans="22:35" x14ac:dyDescent="0.25">
      <c r="V1074" s="6" t="str">
        <f t="shared" si="24"/>
        <v>8352Royal Business College</v>
      </c>
      <c r="W1074" s="89">
        <v>8352</v>
      </c>
      <c r="X1074" s="90">
        <v>3</v>
      </c>
      <c r="Y1074" s="89" t="s">
        <v>1231</v>
      </c>
      <c r="Z1074" s="89" t="s">
        <v>238</v>
      </c>
      <c r="AA1074" s="89" t="s">
        <v>231</v>
      </c>
      <c r="AI1074" s="16"/>
    </row>
    <row r="1075" spans="22:35" x14ac:dyDescent="0.25">
      <c r="V1075" s="6" t="str">
        <f t="shared" si="24"/>
        <v>8352Royal English College</v>
      </c>
      <c r="W1075" s="6">
        <v>8352</v>
      </c>
      <c r="X1075" s="6">
        <v>3</v>
      </c>
      <c r="Y1075" s="6" t="s">
        <v>1584</v>
      </c>
      <c r="Z1075" s="6" t="s">
        <v>238</v>
      </c>
      <c r="AA1075" s="6" t="s">
        <v>231</v>
      </c>
      <c r="AI1075" s="16"/>
    </row>
    <row r="1076" spans="22:35" x14ac:dyDescent="0.25">
      <c r="V1076" s="6" t="str">
        <f t="shared" si="24"/>
        <v>8352Royal Business College</v>
      </c>
      <c r="W1076" s="89">
        <v>8352</v>
      </c>
      <c r="X1076" s="90">
        <v>4</v>
      </c>
      <c r="Y1076" s="89" t="s">
        <v>1231</v>
      </c>
      <c r="Z1076" s="89" t="s">
        <v>305</v>
      </c>
      <c r="AA1076" s="89" t="s">
        <v>224</v>
      </c>
      <c r="AI1076" s="16"/>
    </row>
    <row r="1077" spans="22:35" x14ac:dyDescent="0.25">
      <c r="V1077" s="6" t="str">
        <f t="shared" si="24"/>
        <v>8352Royal Business College</v>
      </c>
      <c r="W1077" s="89">
        <v>8352</v>
      </c>
      <c r="X1077" s="90">
        <v>5</v>
      </c>
      <c r="Y1077" s="89" t="s">
        <v>1231</v>
      </c>
      <c r="Z1077" s="89" t="s">
        <v>227</v>
      </c>
      <c r="AA1077" s="89" t="s">
        <v>228</v>
      </c>
      <c r="AI1077" s="16"/>
    </row>
    <row r="1078" spans="22:35" x14ac:dyDescent="0.25">
      <c r="V1078" s="6" t="str">
        <f t="shared" si="24"/>
        <v>8352New Site</v>
      </c>
      <c r="W1078" s="89">
        <v>8352</v>
      </c>
      <c r="X1078" s="90">
        <v>95</v>
      </c>
      <c r="Y1078" s="89" t="s">
        <v>764</v>
      </c>
      <c r="Z1078" s="89"/>
      <c r="AA1078" s="89"/>
      <c r="AI1078" s="16"/>
    </row>
    <row r="1079" spans="22:35" x14ac:dyDescent="0.25">
      <c r="V1079" s="6" t="str">
        <f t="shared" si="24"/>
        <v>8356Main Campus</v>
      </c>
      <c r="W1079" s="89">
        <v>8356</v>
      </c>
      <c r="X1079" s="90">
        <v>1</v>
      </c>
      <c r="Y1079" s="89" t="s">
        <v>15</v>
      </c>
      <c r="Z1079" s="89" t="s">
        <v>305</v>
      </c>
      <c r="AA1079" s="89" t="s">
        <v>224</v>
      </c>
      <c r="AI1079" s="16"/>
    </row>
    <row r="1080" spans="22:35" x14ac:dyDescent="0.25">
      <c r="V1080" s="6" t="str">
        <f t="shared" si="24"/>
        <v>8356New Site</v>
      </c>
      <c r="W1080" s="6">
        <v>8356</v>
      </c>
      <c r="X1080" s="6">
        <v>95</v>
      </c>
      <c r="Y1080" s="6" t="s">
        <v>764</v>
      </c>
      <c r="Z1080" s="6"/>
      <c r="AA1080" s="6"/>
      <c r="AI1080" s="16"/>
    </row>
    <row r="1081" spans="22:35" x14ac:dyDescent="0.25">
      <c r="V1081" s="6" t="str">
        <f t="shared" si="24"/>
        <v>8360Main Campus</v>
      </c>
      <c r="W1081" s="89">
        <v>8360</v>
      </c>
      <c r="X1081" s="90">
        <v>1</v>
      </c>
      <c r="Y1081" s="89" t="s">
        <v>15</v>
      </c>
      <c r="Z1081" s="89" t="s">
        <v>297</v>
      </c>
      <c r="AA1081" s="89" t="s">
        <v>298</v>
      </c>
      <c r="AI1081" s="16"/>
    </row>
    <row r="1082" spans="22:35" x14ac:dyDescent="0.25">
      <c r="V1082" s="6" t="str">
        <f t="shared" si="24"/>
        <v>8360New Site</v>
      </c>
      <c r="W1082" s="6">
        <v>8360</v>
      </c>
      <c r="X1082" s="6">
        <v>95</v>
      </c>
      <c r="Y1082" s="6" t="s">
        <v>764</v>
      </c>
      <c r="Z1082" s="6"/>
      <c r="AA1082" s="6"/>
      <c r="AI1082" s="16"/>
    </row>
    <row r="1083" spans="22:35" x14ac:dyDescent="0.25">
      <c r="V1083" s="6" t="str">
        <f t="shared" si="24"/>
        <v>8365Adventure Education - Tauranga ( Head Office)</v>
      </c>
      <c r="W1083" s="89">
        <v>8365</v>
      </c>
      <c r="X1083" s="90">
        <v>1</v>
      </c>
      <c r="Y1083" s="89" t="s">
        <v>1585</v>
      </c>
      <c r="Z1083" s="89" t="s">
        <v>230</v>
      </c>
      <c r="AA1083" s="89" t="s">
        <v>231</v>
      </c>
      <c r="AI1083" s="16"/>
    </row>
    <row r="1084" spans="22:35" x14ac:dyDescent="0.25">
      <c r="V1084" s="6" t="str">
        <f t="shared" si="24"/>
        <v>8365Petone</v>
      </c>
      <c r="W1084" s="89">
        <v>8365</v>
      </c>
      <c r="X1084" s="90">
        <v>1</v>
      </c>
      <c r="Y1084" s="89" t="s">
        <v>906</v>
      </c>
      <c r="Z1084" s="89" t="s">
        <v>314</v>
      </c>
      <c r="AA1084" s="89" t="s">
        <v>222</v>
      </c>
      <c r="AI1084" s="16"/>
    </row>
    <row r="1085" spans="22:35" x14ac:dyDescent="0.25">
      <c r="V1085" s="6" t="str">
        <f t="shared" si="24"/>
        <v>8365Tauranga (Head Office)</v>
      </c>
      <c r="W1085" s="89">
        <v>8365</v>
      </c>
      <c r="X1085" s="90">
        <v>1</v>
      </c>
      <c r="Y1085" s="89" t="s">
        <v>1035</v>
      </c>
      <c r="Z1085" s="89" t="s">
        <v>230</v>
      </c>
      <c r="AA1085" s="89" t="s">
        <v>231</v>
      </c>
      <c r="AI1085" s="16"/>
    </row>
    <row r="1086" spans="22:35" x14ac:dyDescent="0.25">
      <c r="V1086" s="6" t="str">
        <f t="shared" si="24"/>
        <v>8365Wellington</v>
      </c>
      <c r="W1086" s="6">
        <v>8365</v>
      </c>
      <c r="X1086" s="6">
        <v>5</v>
      </c>
      <c r="Y1086" s="6" t="s">
        <v>0</v>
      </c>
      <c r="Z1086" s="6" t="s">
        <v>247</v>
      </c>
      <c r="AA1086" s="6" t="s">
        <v>222</v>
      </c>
      <c r="AI1086" s="16"/>
    </row>
    <row r="1087" spans="22:35" x14ac:dyDescent="0.25">
      <c r="V1087" s="6" t="str">
        <f t="shared" si="24"/>
        <v>8365Adventure Education - Invercargill</v>
      </c>
      <c r="W1087" s="89">
        <v>8365</v>
      </c>
      <c r="X1087" s="90">
        <v>6</v>
      </c>
      <c r="Y1087" s="89" t="s">
        <v>480</v>
      </c>
      <c r="Z1087" s="89" t="s">
        <v>376</v>
      </c>
      <c r="AA1087" s="89" t="s">
        <v>377</v>
      </c>
      <c r="AI1087" s="16"/>
    </row>
    <row r="1088" spans="22:35" x14ac:dyDescent="0.25">
      <c r="V1088" s="6" t="str">
        <f t="shared" si="24"/>
        <v>8365Bluff</v>
      </c>
      <c r="W1088" s="89">
        <v>8365</v>
      </c>
      <c r="X1088" s="90">
        <v>6</v>
      </c>
      <c r="Y1088" s="89" t="s">
        <v>1586</v>
      </c>
      <c r="Z1088" s="89" t="s">
        <v>376</v>
      </c>
      <c r="AA1088" s="89" t="s">
        <v>377</v>
      </c>
      <c r="AI1088" s="16"/>
    </row>
    <row r="1089" spans="22:35" x14ac:dyDescent="0.25">
      <c r="V1089" s="6" t="str">
        <f t="shared" si="24"/>
        <v>8365Christchurch</v>
      </c>
      <c r="W1089" s="89">
        <v>8365</v>
      </c>
      <c r="X1089" s="90">
        <v>11</v>
      </c>
      <c r="Y1089" s="89" t="s">
        <v>37</v>
      </c>
      <c r="Z1089" s="89" t="s">
        <v>215</v>
      </c>
      <c r="AA1089" s="89" t="s">
        <v>214</v>
      </c>
      <c r="AI1089" s="16"/>
    </row>
    <row r="1090" spans="22:35" x14ac:dyDescent="0.25">
      <c r="V1090" s="6" t="str">
        <f t="shared" ref="V1090:V1153" si="25">W1090&amp;Y1090</f>
        <v>8365Adventure Education - Hamilton</v>
      </c>
      <c r="W1090" s="89">
        <v>8365</v>
      </c>
      <c r="X1090" s="90">
        <v>19</v>
      </c>
      <c r="Y1090" s="89" t="s">
        <v>481</v>
      </c>
      <c r="Z1090" s="89" t="s">
        <v>225</v>
      </c>
      <c r="AA1090" s="89" t="s">
        <v>226</v>
      </c>
      <c r="AI1090" s="16"/>
    </row>
    <row r="1091" spans="22:35" x14ac:dyDescent="0.25">
      <c r="V1091" s="6" t="str">
        <f t="shared" si="25"/>
        <v>8365Hamilton</v>
      </c>
      <c r="W1091" s="89">
        <v>8365</v>
      </c>
      <c r="X1091" s="90">
        <v>19</v>
      </c>
      <c r="Y1091" s="89" t="s">
        <v>108</v>
      </c>
      <c r="Z1091" s="89" t="s">
        <v>225</v>
      </c>
      <c r="AA1091" s="89" t="s">
        <v>226</v>
      </c>
      <c r="AI1091" s="16"/>
    </row>
    <row r="1092" spans="22:35" x14ac:dyDescent="0.25">
      <c r="V1092" s="6" t="str">
        <f t="shared" si="25"/>
        <v>8365Adventure Education - Manukau</v>
      </c>
      <c r="W1092" s="89">
        <v>8365</v>
      </c>
      <c r="X1092" s="90">
        <v>20</v>
      </c>
      <c r="Y1092" s="89" t="s">
        <v>1587</v>
      </c>
      <c r="Z1092" s="89" t="s">
        <v>259</v>
      </c>
      <c r="AA1092" s="89" t="s">
        <v>228</v>
      </c>
      <c r="AI1092" s="16"/>
    </row>
    <row r="1093" spans="22:35" x14ac:dyDescent="0.25">
      <c r="V1093" s="6" t="str">
        <f t="shared" si="25"/>
        <v>8365Manukau</v>
      </c>
      <c r="W1093" s="89">
        <v>8365</v>
      </c>
      <c r="X1093" s="90">
        <v>20</v>
      </c>
      <c r="Y1093" s="89" t="s">
        <v>123</v>
      </c>
      <c r="Z1093" s="89" t="s">
        <v>259</v>
      </c>
      <c r="AA1093" s="89" t="s">
        <v>228</v>
      </c>
      <c r="AI1093" s="16"/>
    </row>
    <row r="1094" spans="22:35" x14ac:dyDescent="0.25">
      <c r="V1094" s="6" t="str">
        <f t="shared" si="25"/>
        <v>8365Adventure Education - Napier</v>
      </c>
      <c r="W1094" s="89">
        <v>8365</v>
      </c>
      <c r="X1094" s="90">
        <v>25</v>
      </c>
      <c r="Y1094" s="89" t="s">
        <v>482</v>
      </c>
      <c r="Z1094" s="89" t="s">
        <v>223</v>
      </c>
      <c r="AA1094" s="89" t="s">
        <v>224</v>
      </c>
      <c r="AI1094" s="16"/>
    </row>
    <row r="1095" spans="22:35" x14ac:dyDescent="0.25">
      <c r="V1095" s="6" t="str">
        <f t="shared" si="25"/>
        <v>8365Napier</v>
      </c>
      <c r="W1095" s="6">
        <v>8365</v>
      </c>
      <c r="X1095" s="6">
        <v>25</v>
      </c>
      <c r="Y1095" s="6" t="s">
        <v>1041</v>
      </c>
      <c r="Z1095" s="6" t="s">
        <v>223</v>
      </c>
      <c r="AA1095" s="6" t="s">
        <v>224</v>
      </c>
      <c r="AI1095" s="16"/>
    </row>
    <row r="1096" spans="22:35" x14ac:dyDescent="0.25">
      <c r="V1096" s="6" t="str">
        <f t="shared" si="25"/>
        <v>8365The Dive Shop Wellington</v>
      </c>
      <c r="W1096" s="89">
        <v>8365</v>
      </c>
      <c r="X1096" s="90">
        <v>30</v>
      </c>
      <c r="Y1096" s="89" t="s">
        <v>483</v>
      </c>
      <c r="Z1096" s="89" t="s">
        <v>314</v>
      </c>
      <c r="AA1096" s="89" t="s">
        <v>222</v>
      </c>
      <c r="AI1096" s="16"/>
    </row>
    <row r="1097" spans="22:35" x14ac:dyDescent="0.25">
      <c r="V1097" s="6" t="str">
        <f t="shared" si="25"/>
        <v>8365Adventure Education - Tauranga</v>
      </c>
      <c r="W1097" s="89">
        <v>8365</v>
      </c>
      <c r="X1097" s="90">
        <v>35</v>
      </c>
      <c r="Y1097" s="89" t="s">
        <v>1588</v>
      </c>
      <c r="Z1097" s="89" t="s">
        <v>230</v>
      </c>
      <c r="AA1097" s="89" t="s">
        <v>231</v>
      </c>
      <c r="AI1097" s="16"/>
    </row>
    <row r="1098" spans="22:35" x14ac:dyDescent="0.25">
      <c r="V1098" s="6" t="str">
        <f t="shared" si="25"/>
        <v>8365Tauranga</v>
      </c>
      <c r="W1098" s="89">
        <v>8365</v>
      </c>
      <c r="X1098" s="90">
        <v>35</v>
      </c>
      <c r="Y1098" s="89" t="s">
        <v>101</v>
      </c>
      <c r="Z1098" s="89" t="s">
        <v>230</v>
      </c>
      <c r="AA1098" s="89" t="s">
        <v>231</v>
      </c>
      <c r="AI1098" s="16"/>
    </row>
    <row r="1099" spans="22:35" x14ac:dyDescent="0.25">
      <c r="V1099" s="6" t="str">
        <f t="shared" si="25"/>
        <v>8365Adventure Education - Gisborne</v>
      </c>
      <c r="W1099" s="89">
        <v>8365</v>
      </c>
      <c r="X1099" s="90">
        <v>39</v>
      </c>
      <c r="Y1099" s="89" t="s">
        <v>484</v>
      </c>
      <c r="Z1099" s="89" t="s">
        <v>234</v>
      </c>
      <c r="AA1099" s="89" t="s">
        <v>235</v>
      </c>
      <c r="AI1099" s="16"/>
    </row>
    <row r="1100" spans="22:35" x14ac:dyDescent="0.25">
      <c r="V1100" s="6" t="str">
        <f t="shared" si="25"/>
        <v>8365Gisborne</v>
      </c>
      <c r="W1100" s="89">
        <v>8365</v>
      </c>
      <c r="X1100" s="90">
        <v>39</v>
      </c>
      <c r="Y1100" s="89" t="s">
        <v>102</v>
      </c>
      <c r="Z1100" s="89" t="s">
        <v>234</v>
      </c>
      <c r="AA1100" s="89" t="s">
        <v>235</v>
      </c>
      <c r="AI1100" s="16"/>
    </row>
    <row r="1101" spans="22:35" x14ac:dyDescent="0.25">
      <c r="V1101" s="6" t="str">
        <f t="shared" si="25"/>
        <v>8365Mana</v>
      </c>
      <c r="W1101" s="89">
        <v>8365</v>
      </c>
      <c r="X1101" s="90">
        <v>45</v>
      </c>
      <c r="Y1101" s="89" t="s">
        <v>1589</v>
      </c>
      <c r="Z1101" s="89" t="s">
        <v>221</v>
      </c>
      <c r="AA1101" s="89" t="s">
        <v>222</v>
      </c>
      <c r="AI1101" s="16"/>
    </row>
    <row r="1102" spans="22:35" x14ac:dyDescent="0.25">
      <c r="V1102" s="6" t="str">
        <f t="shared" si="25"/>
        <v>8365Adventure Education - Whangarei</v>
      </c>
      <c r="W1102" s="89">
        <v>8365</v>
      </c>
      <c r="X1102" s="90">
        <v>62</v>
      </c>
      <c r="Y1102" s="89" t="s">
        <v>1590</v>
      </c>
      <c r="Z1102" s="89" t="s">
        <v>236</v>
      </c>
      <c r="AA1102" s="89" t="s">
        <v>237</v>
      </c>
      <c r="AI1102" s="16"/>
    </row>
    <row r="1103" spans="22:35" x14ac:dyDescent="0.25">
      <c r="V1103" s="6" t="str">
        <f t="shared" si="25"/>
        <v>8365Northland</v>
      </c>
      <c r="W1103" s="89">
        <v>8365</v>
      </c>
      <c r="X1103" s="90">
        <v>62</v>
      </c>
      <c r="Y1103" s="89" t="s">
        <v>1</v>
      </c>
      <c r="Z1103" s="89" t="s">
        <v>236</v>
      </c>
      <c r="AA1103" s="89" t="s">
        <v>237</v>
      </c>
      <c r="AI1103" s="16"/>
    </row>
    <row r="1104" spans="22:35" x14ac:dyDescent="0.25">
      <c r="V1104" s="6" t="str">
        <f t="shared" si="25"/>
        <v>8365Whangarei</v>
      </c>
      <c r="W1104" s="89">
        <v>8365</v>
      </c>
      <c r="X1104" s="90">
        <v>62</v>
      </c>
      <c r="Y1104" s="89" t="s">
        <v>38</v>
      </c>
      <c r="Z1104" s="89" t="s">
        <v>236</v>
      </c>
      <c r="AA1104" s="89" t="s">
        <v>237</v>
      </c>
      <c r="AI1104" s="16"/>
    </row>
    <row r="1105" spans="22:35" x14ac:dyDescent="0.25">
      <c r="V1105" s="6" t="str">
        <f t="shared" si="25"/>
        <v>8365Club Scuba</v>
      </c>
      <c r="W1105" s="89">
        <v>8365</v>
      </c>
      <c r="X1105" s="90">
        <v>63</v>
      </c>
      <c r="Y1105" s="89" t="s">
        <v>1591</v>
      </c>
      <c r="Z1105" s="89" t="s">
        <v>225</v>
      </c>
      <c r="AA1105" s="89" t="s">
        <v>226</v>
      </c>
      <c r="AI1105" s="16"/>
    </row>
    <row r="1106" spans="22:35" x14ac:dyDescent="0.25">
      <c r="V1106" s="6" t="str">
        <f t="shared" si="25"/>
        <v>8365Khyber Pass Road</v>
      </c>
      <c r="W1106" s="89">
        <v>8365</v>
      </c>
      <c r="X1106" s="90">
        <v>63</v>
      </c>
      <c r="Y1106" s="89" t="s">
        <v>1036</v>
      </c>
      <c r="Z1106" s="89" t="s">
        <v>227</v>
      </c>
      <c r="AA1106" s="89" t="s">
        <v>228</v>
      </c>
      <c r="AI1106" s="16"/>
    </row>
    <row r="1107" spans="22:35" x14ac:dyDescent="0.25">
      <c r="V1107" s="6" t="str">
        <f t="shared" si="25"/>
        <v>8365Wanganui Underwater Dive Centre</v>
      </c>
      <c r="W1107" s="6">
        <v>8365</v>
      </c>
      <c r="X1107" s="6">
        <v>64</v>
      </c>
      <c r="Y1107" s="6" t="s">
        <v>1592</v>
      </c>
      <c r="Z1107" s="6" t="s">
        <v>326</v>
      </c>
      <c r="AA1107" s="6" t="s">
        <v>324</v>
      </c>
      <c r="AI1107" s="16"/>
    </row>
    <row r="1108" spans="22:35" x14ac:dyDescent="0.25">
      <c r="V1108" s="6" t="str">
        <f t="shared" si="25"/>
        <v>8365New Site</v>
      </c>
      <c r="W1108" s="89">
        <v>8365</v>
      </c>
      <c r="X1108" s="90">
        <v>95</v>
      </c>
      <c r="Y1108" s="89" t="s">
        <v>764</v>
      </c>
      <c r="Z1108" s="89"/>
      <c r="AA1108" s="89"/>
      <c r="AI1108" s="16"/>
    </row>
    <row r="1109" spans="22:35" x14ac:dyDescent="0.25">
      <c r="V1109" s="6" t="str">
        <f t="shared" si="25"/>
        <v>8379Main Campus</v>
      </c>
      <c r="W1109" s="89">
        <v>8379</v>
      </c>
      <c r="X1109" s="90">
        <v>1</v>
      </c>
      <c r="Y1109" s="89" t="s">
        <v>15</v>
      </c>
      <c r="Z1109" s="89" t="s">
        <v>230</v>
      </c>
      <c r="AA1109" s="89" t="s">
        <v>231</v>
      </c>
      <c r="AI1109" s="16"/>
    </row>
    <row r="1110" spans="22:35" x14ac:dyDescent="0.25">
      <c r="V1110" s="6" t="str">
        <f t="shared" si="25"/>
        <v>8379Hair to Train @ The Mount</v>
      </c>
      <c r="W1110" s="6">
        <v>8379</v>
      </c>
      <c r="X1110" s="6">
        <v>2</v>
      </c>
      <c r="Y1110" s="6" t="s">
        <v>485</v>
      </c>
      <c r="Z1110" s="6" t="s">
        <v>230</v>
      </c>
      <c r="AA1110" s="6" t="s">
        <v>231</v>
      </c>
      <c r="AI1110" s="16"/>
    </row>
    <row r="1111" spans="22:35" x14ac:dyDescent="0.25">
      <c r="V1111" s="6" t="str">
        <f t="shared" si="25"/>
        <v>8379New Site</v>
      </c>
      <c r="W1111" s="89">
        <v>8379</v>
      </c>
      <c r="X1111" s="90">
        <v>95</v>
      </c>
      <c r="Y1111" s="89" t="s">
        <v>764</v>
      </c>
      <c r="Z1111" s="89"/>
      <c r="AA1111" s="89"/>
      <c r="AI1111" s="16"/>
    </row>
    <row r="1112" spans="22:35" x14ac:dyDescent="0.25">
      <c r="V1112" s="6" t="str">
        <f t="shared" si="25"/>
        <v>8387Main Campus</v>
      </c>
      <c r="W1112" s="89">
        <v>8387</v>
      </c>
      <c r="X1112" s="90">
        <v>1</v>
      </c>
      <c r="Y1112" s="89" t="s">
        <v>15</v>
      </c>
      <c r="Z1112" s="89" t="s">
        <v>227</v>
      </c>
      <c r="AA1112" s="89" t="s">
        <v>228</v>
      </c>
      <c r="AI1112" s="16"/>
    </row>
    <row r="1113" spans="22:35" x14ac:dyDescent="0.25">
      <c r="V1113" s="6" t="str">
        <f t="shared" si="25"/>
        <v>8387New Site</v>
      </c>
      <c r="W1113" s="6">
        <v>8387</v>
      </c>
      <c r="X1113" s="6">
        <v>95</v>
      </c>
      <c r="Y1113" s="6" t="s">
        <v>764</v>
      </c>
      <c r="Z1113" s="6"/>
      <c r="AA1113" s="6"/>
      <c r="AI1113" s="16"/>
    </row>
    <row r="1114" spans="22:35" x14ac:dyDescent="0.25">
      <c r="V1114" s="6" t="str">
        <f t="shared" si="25"/>
        <v>8396Main Campus</v>
      </c>
      <c r="W1114" s="6">
        <v>8396</v>
      </c>
      <c r="X1114" s="6">
        <v>1</v>
      </c>
      <c r="Y1114" s="6" t="s">
        <v>15</v>
      </c>
      <c r="Z1114" s="6" t="s">
        <v>227</v>
      </c>
      <c r="AA1114" s="6" t="s">
        <v>228</v>
      </c>
      <c r="AI1114" s="16"/>
    </row>
    <row r="1115" spans="22:35" x14ac:dyDescent="0.25">
      <c r="V1115" s="6" t="str">
        <f t="shared" si="25"/>
        <v>8396New Site</v>
      </c>
      <c r="W1115" s="89">
        <v>8396</v>
      </c>
      <c r="X1115" s="90">
        <v>95</v>
      </c>
      <c r="Y1115" s="89" t="s">
        <v>764</v>
      </c>
      <c r="Z1115" s="89"/>
      <c r="AA1115" s="89"/>
      <c r="AI1115" s="16"/>
    </row>
    <row r="1116" spans="22:35" x14ac:dyDescent="0.25">
      <c r="V1116" s="6" t="str">
        <f t="shared" si="25"/>
        <v>8405Main Campus</v>
      </c>
      <c r="W1116" s="89">
        <v>8405</v>
      </c>
      <c r="X1116" s="90">
        <v>1</v>
      </c>
      <c r="Y1116" s="89" t="s">
        <v>15</v>
      </c>
      <c r="Z1116" s="89" t="s">
        <v>326</v>
      </c>
      <c r="AA1116" s="89" t="s">
        <v>324</v>
      </c>
      <c r="AI1116" s="16"/>
    </row>
    <row r="1117" spans="22:35" x14ac:dyDescent="0.25">
      <c r="V1117" s="6" t="str">
        <f t="shared" si="25"/>
        <v>8405Palmerston North</v>
      </c>
      <c r="W1117" s="89">
        <v>8405</v>
      </c>
      <c r="X1117" s="90">
        <v>2</v>
      </c>
      <c r="Y1117" s="89" t="s">
        <v>104</v>
      </c>
      <c r="Z1117" s="89" t="s">
        <v>323</v>
      </c>
      <c r="AA1117" s="89" t="s">
        <v>324</v>
      </c>
      <c r="AI1117" s="16"/>
    </row>
    <row r="1118" spans="22:35" x14ac:dyDescent="0.25">
      <c r="V1118" s="6" t="str">
        <f t="shared" si="25"/>
        <v>8405Horowhenua</v>
      </c>
      <c r="W1118" s="6">
        <v>8405</v>
      </c>
      <c r="X1118" s="6">
        <v>3</v>
      </c>
      <c r="Y1118" s="6" t="s">
        <v>486</v>
      </c>
      <c r="Z1118" s="6" t="s">
        <v>325</v>
      </c>
      <c r="AA1118" s="6" t="s">
        <v>324</v>
      </c>
      <c r="AI1118" s="16"/>
    </row>
    <row r="1119" spans="22:35" x14ac:dyDescent="0.25">
      <c r="V1119" s="6" t="str">
        <f t="shared" si="25"/>
        <v>8405Rangitikei</v>
      </c>
      <c r="W1119" s="89">
        <v>8405</v>
      </c>
      <c r="X1119" s="90">
        <v>4</v>
      </c>
      <c r="Y1119" s="89" t="s">
        <v>487</v>
      </c>
      <c r="Z1119" s="89" t="s">
        <v>488</v>
      </c>
      <c r="AA1119" s="89" t="s">
        <v>324</v>
      </c>
      <c r="AI1119" s="16"/>
    </row>
    <row r="1120" spans="22:35" x14ac:dyDescent="0.25">
      <c r="V1120" s="6" t="str">
        <f t="shared" si="25"/>
        <v>8405Ruapehu</v>
      </c>
      <c r="W1120" s="89">
        <v>8405</v>
      </c>
      <c r="X1120" s="90">
        <v>5</v>
      </c>
      <c r="Y1120" s="89" t="s">
        <v>489</v>
      </c>
      <c r="Z1120" s="89" t="s">
        <v>328</v>
      </c>
      <c r="AA1120" s="89" t="s">
        <v>324</v>
      </c>
      <c r="AI1120" s="16"/>
    </row>
    <row r="1121" spans="22:35" x14ac:dyDescent="0.25">
      <c r="V1121" s="6" t="str">
        <f t="shared" si="25"/>
        <v>8405Otiwhiti Station</v>
      </c>
      <c r="W1121" s="89">
        <v>8405</v>
      </c>
      <c r="X1121" s="90">
        <v>7</v>
      </c>
      <c r="Y1121" s="89" t="s">
        <v>490</v>
      </c>
      <c r="Z1121" s="89" t="s">
        <v>488</v>
      </c>
      <c r="AA1121" s="89" t="s">
        <v>324</v>
      </c>
      <c r="AI1121" s="16"/>
    </row>
    <row r="1122" spans="22:35" x14ac:dyDescent="0.25">
      <c r="V1122" s="6" t="str">
        <f t="shared" si="25"/>
        <v>8405Central Taranaki</v>
      </c>
      <c r="W1122" s="89">
        <v>8405</v>
      </c>
      <c r="X1122" s="90">
        <v>8</v>
      </c>
      <c r="Y1122" s="89" t="s">
        <v>491</v>
      </c>
      <c r="Z1122" s="89" t="s">
        <v>383</v>
      </c>
      <c r="AA1122" s="89" t="s">
        <v>298</v>
      </c>
      <c r="AI1122" s="16"/>
    </row>
    <row r="1123" spans="22:35" x14ac:dyDescent="0.25">
      <c r="V1123" s="6" t="str">
        <f t="shared" si="25"/>
        <v>8405Central Taranaki</v>
      </c>
      <c r="W1123" s="6">
        <v>8405</v>
      </c>
      <c r="X1123" s="6">
        <v>8</v>
      </c>
      <c r="Y1123" s="6" t="s">
        <v>491</v>
      </c>
      <c r="Z1123" s="6" t="s">
        <v>385</v>
      </c>
      <c r="AA1123" s="6" t="s">
        <v>298</v>
      </c>
      <c r="AI1123" s="16"/>
    </row>
    <row r="1124" spans="22:35" x14ac:dyDescent="0.25">
      <c r="V1124" s="6" t="str">
        <f t="shared" si="25"/>
        <v>8405Hawkes Bay</v>
      </c>
      <c r="W1124" s="89">
        <v>8405</v>
      </c>
      <c r="X1124" s="90">
        <v>9</v>
      </c>
      <c r="Y1124" s="89" t="s">
        <v>424</v>
      </c>
      <c r="Z1124" s="89" t="s">
        <v>307</v>
      </c>
      <c r="AA1124" s="89" t="s">
        <v>224</v>
      </c>
      <c r="AI1124" s="16"/>
    </row>
    <row r="1125" spans="22:35" x14ac:dyDescent="0.25">
      <c r="V1125" s="6" t="str">
        <f t="shared" si="25"/>
        <v>8405Hawkes Bay</v>
      </c>
      <c r="W1125" s="89">
        <v>8405</v>
      </c>
      <c r="X1125" s="90">
        <v>9</v>
      </c>
      <c r="Y1125" s="89" t="s">
        <v>424</v>
      </c>
      <c r="Z1125" s="89" t="s">
        <v>305</v>
      </c>
      <c r="AA1125" s="89" t="s">
        <v>224</v>
      </c>
      <c r="AI1125" s="16"/>
    </row>
    <row r="1126" spans="22:35" x14ac:dyDescent="0.25">
      <c r="V1126" s="6" t="str">
        <f t="shared" si="25"/>
        <v>8405Waikato</v>
      </c>
      <c r="W1126" s="89">
        <v>8405</v>
      </c>
      <c r="X1126" s="90">
        <v>10</v>
      </c>
      <c r="Y1126" s="89" t="s">
        <v>3</v>
      </c>
      <c r="Z1126" s="89" t="s">
        <v>394</v>
      </c>
      <c r="AA1126" s="89" t="s">
        <v>226</v>
      </c>
      <c r="AI1126" s="16"/>
    </row>
    <row r="1127" spans="22:35" x14ac:dyDescent="0.25">
      <c r="V1127" s="6" t="str">
        <f t="shared" si="25"/>
        <v>8405Waikato</v>
      </c>
      <c r="W1127" s="89">
        <v>8405</v>
      </c>
      <c r="X1127" s="90">
        <v>10</v>
      </c>
      <c r="Y1127" s="89" t="s">
        <v>3</v>
      </c>
      <c r="Z1127" s="89" t="s">
        <v>393</v>
      </c>
      <c r="AA1127" s="89" t="s">
        <v>226</v>
      </c>
      <c r="AI1127" s="16"/>
    </row>
    <row r="1128" spans="22:35" x14ac:dyDescent="0.25">
      <c r="V1128" s="6" t="str">
        <f t="shared" si="25"/>
        <v>8405Waitara</v>
      </c>
      <c r="W1128" s="89">
        <v>8405</v>
      </c>
      <c r="X1128" s="90">
        <v>11</v>
      </c>
      <c r="Y1128" s="89" t="s">
        <v>492</v>
      </c>
      <c r="Z1128" s="89" t="s">
        <v>297</v>
      </c>
      <c r="AA1128" s="89" t="s">
        <v>298</v>
      </c>
      <c r="AI1128" s="16"/>
    </row>
    <row r="1129" spans="22:35" x14ac:dyDescent="0.25">
      <c r="V1129" s="6" t="str">
        <f t="shared" si="25"/>
        <v>8405Hastings - Choices</v>
      </c>
      <c r="W1129" s="89">
        <v>8405</v>
      </c>
      <c r="X1129" s="90">
        <v>12</v>
      </c>
      <c r="Y1129" s="89" t="s">
        <v>493</v>
      </c>
      <c r="Z1129" s="89" t="s">
        <v>305</v>
      </c>
      <c r="AA1129" s="89" t="s">
        <v>224</v>
      </c>
      <c r="AI1129" s="16"/>
    </row>
    <row r="1130" spans="22:35" x14ac:dyDescent="0.25">
      <c r="V1130" s="6" t="str">
        <f t="shared" si="25"/>
        <v>8405Patea</v>
      </c>
      <c r="W1130" s="89">
        <v>8405</v>
      </c>
      <c r="X1130" s="90">
        <v>13</v>
      </c>
      <c r="Y1130" s="89" t="s">
        <v>494</v>
      </c>
      <c r="Z1130" s="89" t="s">
        <v>383</v>
      </c>
      <c r="AA1130" s="89" t="s">
        <v>298</v>
      </c>
      <c r="AI1130" s="16"/>
    </row>
    <row r="1131" spans="22:35" x14ac:dyDescent="0.25">
      <c r="V1131" s="6" t="str">
        <f t="shared" si="25"/>
        <v>8405REAP - Masterton</v>
      </c>
      <c r="W1131" s="89">
        <v>8405</v>
      </c>
      <c r="X1131" s="90">
        <v>14</v>
      </c>
      <c r="Y1131" s="89" t="s">
        <v>495</v>
      </c>
      <c r="Z1131" s="89" t="s">
        <v>321</v>
      </c>
      <c r="AA1131" s="89" t="s">
        <v>222</v>
      </c>
      <c r="AI1131" s="16"/>
    </row>
    <row r="1132" spans="22:35" x14ac:dyDescent="0.25">
      <c r="V1132" s="6" t="str">
        <f t="shared" si="25"/>
        <v>8405Nga Mokai Marae</v>
      </c>
      <c r="W1132" s="89">
        <v>8405</v>
      </c>
      <c r="X1132" s="90">
        <v>15</v>
      </c>
      <c r="Y1132" s="89" t="s">
        <v>496</v>
      </c>
      <c r="Z1132" s="89" t="s">
        <v>328</v>
      </c>
      <c r="AA1132" s="89" t="s">
        <v>324</v>
      </c>
      <c r="AI1132" s="16"/>
    </row>
    <row r="1133" spans="22:35" x14ac:dyDescent="0.25">
      <c r="V1133" s="6" t="str">
        <f t="shared" si="25"/>
        <v>8405Lifegate - South Auckland</v>
      </c>
      <c r="W1133" s="89">
        <v>8405</v>
      </c>
      <c r="X1133" s="90">
        <v>16</v>
      </c>
      <c r="Y1133" s="89" t="s">
        <v>497</v>
      </c>
      <c r="Z1133" s="89" t="s">
        <v>292</v>
      </c>
      <c r="AA1133" s="89" t="s">
        <v>228</v>
      </c>
      <c r="AI1133" s="16"/>
    </row>
    <row r="1134" spans="22:35" x14ac:dyDescent="0.25">
      <c r="V1134" s="6" t="str">
        <f t="shared" si="25"/>
        <v>8405Te Rua O Te Moko Farm</v>
      </c>
      <c r="W1134" s="89">
        <v>8405</v>
      </c>
      <c r="X1134" s="90">
        <v>17</v>
      </c>
      <c r="Y1134" s="89" t="s">
        <v>498</v>
      </c>
      <c r="Z1134" s="89" t="s">
        <v>383</v>
      </c>
      <c r="AA1134" s="89" t="s">
        <v>298</v>
      </c>
      <c r="AI1134" s="16"/>
    </row>
    <row r="1135" spans="22:35" x14ac:dyDescent="0.25">
      <c r="V1135" s="6" t="str">
        <f t="shared" si="25"/>
        <v>8405Palmerston North</v>
      </c>
      <c r="W1135" s="89">
        <v>8405</v>
      </c>
      <c r="X1135" s="90">
        <v>18</v>
      </c>
      <c r="Y1135" s="89" t="s">
        <v>104</v>
      </c>
      <c r="Z1135" s="89" t="s">
        <v>323</v>
      </c>
      <c r="AA1135" s="89" t="s">
        <v>324</v>
      </c>
      <c r="AI1135" s="16"/>
    </row>
    <row r="1136" spans="22:35" x14ac:dyDescent="0.25">
      <c r="V1136" s="6" t="str">
        <f t="shared" si="25"/>
        <v>8405Wintec Building - TeKuiti</v>
      </c>
      <c r="W1136" s="89">
        <v>8405</v>
      </c>
      <c r="X1136" s="90">
        <v>19</v>
      </c>
      <c r="Y1136" s="89" t="s">
        <v>1037</v>
      </c>
      <c r="Z1136" s="89" t="s">
        <v>392</v>
      </c>
      <c r="AA1136" s="89" t="s">
        <v>226</v>
      </c>
      <c r="AI1136" s="16"/>
    </row>
    <row r="1137" spans="22:35" x14ac:dyDescent="0.25">
      <c r="V1137" s="6" t="str">
        <f t="shared" si="25"/>
        <v>8405Nga Kanohi Marae</v>
      </c>
      <c r="W1137" s="89">
        <v>8405</v>
      </c>
      <c r="X1137" s="90">
        <v>20</v>
      </c>
      <c r="Y1137" s="89" t="s">
        <v>1038</v>
      </c>
      <c r="Z1137" s="89" t="s">
        <v>321</v>
      </c>
      <c r="AA1137" s="89" t="s">
        <v>222</v>
      </c>
      <c r="AI1137" s="16"/>
    </row>
    <row r="1138" spans="22:35" x14ac:dyDescent="0.25">
      <c r="V1138" s="6" t="str">
        <f t="shared" si="25"/>
        <v>8405Whanganui Prison</v>
      </c>
      <c r="W1138" s="89">
        <v>8405</v>
      </c>
      <c r="X1138" s="90">
        <v>21</v>
      </c>
      <c r="Y1138" s="89" t="s">
        <v>943</v>
      </c>
      <c r="Z1138" s="89" t="s">
        <v>326</v>
      </c>
      <c r="AA1138" s="89" t="s">
        <v>324</v>
      </c>
      <c r="AI1138" s="16"/>
    </row>
    <row r="1139" spans="22:35" x14ac:dyDescent="0.25">
      <c r="V1139" s="6" t="str">
        <f t="shared" si="25"/>
        <v>8405Manawatu Prison</v>
      </c>
      <c r="W1139" s="89">
        <v>8405</v>
      </c>
      <c r="X1139" s="90">
        <v>22</v>
      </c>
      <c r="Y1139" s="89" t="s">
        <v>56</v>
      </c>
      <c r="Z1139" s="89" t="s">
        <v>323</v>
      </c>
      <c r="AA1139" s="89" t="s">
        <v>324</v>
      </c>
      <c r="AI1139" s="16"/>
    </row>
    <row r="1140" spans="22:35" x14ac:dyDescent="0.25">
      <c r="V1140" s="6" t="str">
        <f t="shared" si="25"/>
        <v>8405Hawkes Bay Regional Prison</v>
      </c>
      <c r="W1140" s="6">
        <v>8405</v>
      </c>
      <c r="X1140" s="6">
        <v>23</v>
      </c>
      <c r="Y1140" s="6" t="s">
        <v>942</v>
      </c>
      <c r="Z1140" s="6" t="s">
        <v>305</v>
      </c>
      <c r="AA1140" s="6" t="s">
        <v>224</v>
      </c>
      <c r="AI1140" s="16"/>
    </row>
    <row r="1141" spans="22:35" x14ac:dyDescent="0.25">
      <c r="V1141" s="6" t="str">
        <f t="shared" si="25"/>
        <v>8405Tauhoa School</v>
      </c>
      <c r="W1141" s="89">
        <v>8405</v>
      </c>
      <c r="X1141" s="90">
        <v>24</v>
      </c>
      <c r="Y1141" s="89" t="s">
        <v>1039</v>
      </c>
      <c r="Z1141" s="89" t="s">
        <v>368</v>
      </c>
      <c r="AA1141" s="89" t="s">
        <v>228</v>
      </c>
      <c r="AI1141" s="16"/>
    </row>
    <row r="1142" spans="22:35" x14ac:dyDescent="0.25">
      <c r="V1142" s="6" t="str">
        <f t="shared" si="25"/>
        <v>8405New Site</v>
      </c>
      <c r="W1142" s="6">
        <v>8405</v>
      </c>
      <c r="X1142" s="6">
        <v>95</v>
      </c>
      <c r="Y1142" s="6" t="s">
        <v>764</v>
      </c>
      <c r="Z1142" s="6"/>
      <c r="AA1142" s="6"/>
      <c r="AI1142" s="16"/>
    </row>
    <row r="1143" spans="22:35" x14ac:dyDescent="0.25">
      <c r="V1143" s="6" t="str">
        <f t="shared" si="25"/>
        <v>8415Main Campus</v>
      </c>
      <c r="W1143" s="89">
        <v>8415</v>
      </c>
      <c r="X1143" s="90">
        <v>1</v>
      </c>
      <c r="Y1143" s="89" t="s">
        <v>15</v>
      </c>
      <c r="Z1143" s="89" t="s">
        <v>247</v>
      </c>
      <c r="AA1143" s="89" t="s">
        <v>222</v>
      </c>
      <c r="AI1143" s="16"/>
    </row>
    <row r="1144" spans="22:35" x14ac:dyDescent="0.25">
      <c r="V1144" s="6" t="str">
        <f t="shared" si="25"/>
        <v>8415Upper Hutt</v>
      </c>
      <c r="W1144" s="89">
        <v>8415</v>
      </c>
      <c r="X1144" s="90">
        <v>2</v>
      </c>
      <c r="Y1144" s="89" t="s">
        <v>499</v>
      </c>
      <c r="Z1144" s="89" t="s">
        <v>319</v>
      </c>
      <c r="AA1144" s="89" t="s">
        <v>222</v>
      </c>
      <c r="AI1144" s="16"/>
    </row>
    <row r="1145" spans="22:35" x14ac:dyDescent="0.25">
      <c r="V1145" s="6" t="str">
        <f t="shared" si="25"/>
        <v>8415Lower Hutt</v>
      </c>
      <c r="W1145" s="89">
        <v>8415</v>
      </c>
      <c r="X1145" s="90">
        <v>3</v>
      </c>
      <c r="Y1145" s="89" t="s">
        <v>500</v>
      </c>
      <c r="Z1145" s="89" t="s">
        <v>314</v>
      </c>
      <c r="AA1145" s="89" t="s">
        <v>222</v>
      </c>
      <c r="AI1145" s="16"/>
    </row>
    <row r="1146" spans="22:35" x14ac:dyDescent="0.25">
      <c r="V1146" s="6" t="str">
        <f t="shared" si="25"/>
        <v>8415Kapiti</v>
      </c>
      <c r="W1146" s="89">
        <v>8415</v>
      </c>
      <c r="X1146" s="90">
        <v>4</v>
      </c>
      <c r="Y1146" s="89" t="s">
        <v>1040</v>
      </c>
      <c r="Z1146" s="89" t="s">
        <v>320</v>
      </c>
      <c r="AA1146" s="89" t="s">
        <v>222</v>
      </c>
      <c r="AI1146" s="16"/>
    </row>
    <row r="1147" spans="22:35" x14ac:dyDescent="0.25">
      <c r="V1147" s="6" t="str">
        <f t="shared" si="25"/>
        <v>8415New Site</v>
      </c>
      <c r="W1147" s="6">
        <v>8415</v>
      </c>
      <c r="X1147" s="6">
        <v>95</v>
      </c>
      <c r="Y1147" s="6" t="s">
        <v>764</v>
      </c>
      <c r="Z1147" s="6"/>
      <c r="AA1147" s="6"/>
      <c r="AI1147" s="16"/>
    </row>
    <row r="1148" spans="22:35" x14ac:dyDescent="0.25">
      <c r="V1148" s="6" t="str">
        <f t="shared" si="25"/>
        <v>8425Main Campus</v>
      </c>
      <c r="W1148" s="89">
        <v>8425</v>
      </c>
      <c r="X1148" s="90">
        <v>1</v>
      </c>
      <c r="Y1148" s="89" t="s">
        <v>15</v>
      </c>
      <c r="Z1148" s="89" t="s">
        <v>227</v>
      </c>
      <c r="AA1148" s="89" t="s">
        <v>228</v>
      </c>
      <c r="AI1148" s="16"/>
    </row>
    <row r="1149" spans="22:35" x14ac:dyDescent="0.25">
      <c r="V1149" s="6" t="str">
        <f t="shared" si="25"/>
        <v>8425New Site</v>
      </c>
      <c r="W1149" s="89">
        <v>8425</v>
      </c>
      <c r="X1149" s="90">
        <v>95</v>
      </c>
      <c r="Y1149" s="89" t="s">
        <v>764</v>
      </c>
      <c r="Z1149" s="89"/>
      <c r="AA1149" s="89"/>
      <c r="AI1149" s="16"/>
    </row>
    <row r="1150" spans="22:35" x14ac:dyDescent="0.25">
      <c r="V1150" s="6" t="str">
        <f t="shared" si="25"/>
        <v>8433Main Campus</v>
      </c>
      <c r="W1150" s="89">
        <v>8433</v>
      </c>
      <c r="X1150" s="90">
        <v>1</v>
      </c>
      <c r="Y1150" s="89" t="s">
        <v>15</v>
      </c>
      <c r="Z1150" s="89" t="s">
        <v>316</v>
      </c>
      <c r="AA1150" s="89" t="s">
        <v>226</v>
      </c>
      <c r="AI1150" s="16"/>
    </row>
    <row r="1151" spans="22:35" x14ac:dyDescent="0.25">
      <c r="V1151" s="6" t="str">
        <f t="shared" si="25"/>
        <v>8433Rotorua MHSW</v>
      </c>
      <c r="W1151" s="89">
        <v>8433</v>
      </c>
      <c r="X1151" s="90">
        <v>2</v>
      </c>
      <c r="Y1151" s="89" t="s">
        <v>1593</v>
      </c>
      <c r="Z1151" s="89" t="s">
        <v>232</v>
      </c>
      <c r="AA1151" s="89" t="s">
        <v>231</v>
      </c>
      <c r="AI1151" s="16"/>
    </row>
    <row r="1152" spans="22:35" x14ac:dyDescent="0.25">
      <c r="V1152" s="6" t="str">
        <f t="shared" si="25"/>
        <v>8433Tauranga MHSW</v>
      </c>
      <c r="W1152" s="89">
        <v>8433</v>
      </c>
      <c r="X1152" s="90">
        <v>3</v>
      </c>
      <c r="Y1152" s="89" t="s">
        <v>1594</v>
      </c>
      <c r="Z1152" s="89" t="s">
        <v>230</v>
      </c>
      <c r="AA1152" s="89" t="s">
        <v>231</v>
      </c>
      <c r="AI1152" s="16"/>
    </row>
    <row r="1153" spans="22:35" x14ac:dyDescent="0.25">
      <c r="V1153" s="6" t="str">
        <f t="shared" si="25"/>
        <v>8433Rotorua MH&amp;A</v>
      </c>
      <c r="W1153" s="89">
        <v>8433</v>
      </c>
      <c r="X1153" s="90">
        <v>4</v>
      </c>
      <c r="Y1153" s="89" t="s">
        <v>1595</v>
      </c>
      <c r="Z1153" s="89" t="s">
        <v>232</v>
      </c>
      <c r="AA1153" s="89" t="s">
        <v>231</v>
      </c>
      <c r="AI1153" s="16"/>
    </row>
    <row r="1154" spans="22:35" x14ac:dyDescent="0.25">
      <c r="V1154" s="6" t="str">
        <f t="shared" ref="V1154:V1217" si="26">W1154&amp;Y1154</f>
        <v>8433New Site</v>
      </c>
      <c r="W1154" s="89">
        <v>8433</v>
      </c>
      <c r="X1154" s="90">
        <v>95</v>
      </c>
      <c r="Y1154" s="89" t="s">
        <v>764</v>
      </c>
      <c r="Z1154" s="89"/>
      <c r="AA1154" s="89"/>
      <c r="AI1154" s="16"/>
    </row>
    <row r="1155" spans="22:35" x14ac:dyDescent="0.25">
      <c r="V1155" s="6" t="str">
        <f t="shared" si="26"/>
        <v>8441Main Campus</v>
      </c>
      <c r="W1155" s="89">
        <v>8441</v>
      </c>
      <c r="X1155" s="90">
        <v>1</v>
      </c>
      <c r="Y1155" s="89" t="s">
        <v>15</v>
      </c>
      <c r="Z1155" s="89" t="s">
        <v>257</v>
      </c>
      <c r="AA1155" s="89" t="s">
        <v>228</v>
      </c>
      <c r="AI1155" s="16"/>
    </row>
    <row r="1156" spans="22:35" x14ac:dyDescent="0.25">
      <c r="V1156" s="6" t="str">
        <f t="shared" si="26"/>
        <v>8441Hamilton</v>
      </c>
      <c r="W1156" s="89">
        <v>8441</v>
      </c>
      <c r="X1156" s="90">
        <v>2</v>
      </c>
      <c r="Y1156" s="89" t="s">
        <v>108</v>
      </c>
      <c r="Z1156" s="89" t="s">
        <v>225</v>
      </c>
      <c r="AA1156" s="89" t="s">
        <v>226</v>
      </c>
      <c r="AI1156" s="16"/>
    </row>
    <row r="1157" spans="22:35" x14ac:dyDescent="0.25">
      <c r="V1157" s="6" t="str">
        <f t="shared" si="26"/>
        <v>8441Manurewa</v>
      </c>
      <c r="W1157" s="89">
        <v>8441</v>
      </c>
      <c r="X1157" s="90">
        <v>2</v>
      </c>
      <c r="Y1157" s="89" t="s">
        <v>788</v>
      </c>
      <c r="Z1157" s="89" t="s">
        <v>259</v>
      </c>
      <c r="AA1157" s="89" t="s">
        <v>228</v>
      </c>
      <c r="AI1157" s="16"/>
    </row>
    <row r="1158" spans="22:35" x14ac:dyDescent="0.25">
      <c r="V1158" s="6" t="str">
        <f t="shared" si="26"/>
        <v>8441New Lynn</v>
      </c>
      <c r="W1158" s="89">
        <v>8441</v>
      </c>
      <c r="X1158" s="90">
        <v>3</v>
      </c>
      <c r="Y1158" s="89" t="s">
        <v>674</v>
      </c>
      <c r="Z1158" s="89" t="s">
        <v>266</v>
      </c>
      <c r="AA1158" s="89" t="s">
        <v>228</v>
      </c>
      <c r="AI1158" s="16"/>
    </row>
    <row r="1159" spans="22:35" x14ac:dyDescent="0.25">
      <c r="V1159" s="6" t="str">
        <f t="shared" si="26"/>
        <v>8441Christchurch</v>
      </c>
      <c r="W1159" s="6">
        <v>8441</v>
      </c>
      <c r="X1159" s="6">
        <v>5</v>
      </c>
      <c r="Y1159" s="6" t="s">
        <v>37</v>
      </c>
      <c r="Z1159" s="6" t="s">
        <v>215</v>
      </c>
      <c r="AA1159" s="6" t="s">
        <v>214</v>
      </c>
      <c r="AI1159" s="16"/>
    </row>
    <row r="1160" spans="22:35" x14ac:dyDescent="0.25">
      <c r="V1160" s="6" t="str">
        <f t="shared" si="26"/>
        <v>8441Hamilton</v>
      </c>
      <c r="W1160" s="89">
        <v>8441</v>
      </c>
      <c r="X1160" s="90">
        <v>7</v>
      </c>
      <c r="Y1160" s="89" t="s">
        <v>108</v>
      </c>
      <c r="Z1160" s="89" t="s">
        <v>225</v>
      </c>
      <c r="AA1160" s="89" t="s">
        <v>226</v>
      </c>
      <c r="AI1160" s="16"/>
    </row>
    <row r="1161" spans="22:35" x14ac:dyDescent="0.25">
      <c r="V1161" s="6" t="str">
        <f t="shared" si="26"/>
        <v>8441Tauranga</v>
      </c>
      <c r="W1161" s="89">
        <v>8441</v>
      </c>
      <c r="X1161" s="90">
        <v>13</v>
      </c>
      <c r="Y1161" s="89" t="s">
        <v>101</v>
      </c>
      <c r="Z1161" s="89" t="s">
        <v>230</v>
      </c>
      <c r="AA1161" s="89" t="s">
        <v>231</v>
      </c>
      <c r="AI1161" s="16"/>
    </row>
    <row r="1162" spans="22:35" x14ac:dyDescent="0.25">
      <c r="V1162" s="6" t="str">
        <f t="shared" si="26"/>
        <v>8441Rotorua</v>
      </c>
      <c r="W1162" s="89">
        <v>8441</v>
      </c>
      <c r="X1162" s="90">
        <v>19</v>
      </c>
      <c r="Y1162" s="89" t="s">
        <v>100</v>
      </c>
      <c r="Z1162" s="89" t="s">
        <v>232</v>
      </c>
      <c r="AA1162" s="89" t="s">
        <v>231</v>
      </c>
      <c r="AI1162" s="16"/>
    </row>
    <row r="1163" spans="22:35" x14ac:dyDescent="0.25">
      <c r="V1163" s="6" t="str">
        <f t="shared" si="26"/>
        <v>8441Tokoroa</v>
      </c>
      <c r="W1163" s="89">
        <v>8441</v>
      </c>
      <c r="X1163" s="90">
        <v>22</v>
      </c>
      <c r="Y1163" s="89" t="s">
        <v>1003</v>
      </c>
      <c r="Z1163" s="89" t="s">
        <v>513</v>
      </c>
      <c r="AA1163" s="89" t="s">
        <v>226</v>
      </c>
      <c r="AI1163" s="16"/>
    </row>
    <row r="1164" spans="22:35" x14ac:dyDescent="0.25">
      <c r="V1164" s="6" t="str">
        <f t="shared" si="26"/>
        <v>8441Wanganui</v>
      </c>
      <c r="W1164" s="89">
        <v>8441</v>
      </c>
      <c r="X1164" s="90">
        <v>23</v>
      </c>
      <c r="Y1164" s="89" t="s">
        <v>386</v>
      </c>
      <c r="Z1164" s="89" t="s">
        <v>326</v>
      </c>
      <c r="AA1164" s="89" t="s">
        <v>324</v>
      </c>
      <c r="AI1164" s="16"/>
    </row>
    <row r="1165" spans="22:35" x14ac:dyDescent="0.25">
      <c r="V1165" s="6" t="str">
        <f t="shared" si="26"/>
        <v>8441Napier</v>
      </c>
      <c r="W1165" s="89">
        <v>8441</v>
      </c>
      <c r="X1165" s="90">
        <v>25</v>
      </c>
      <c r="Y1165" s="89" t="s">
        <v>1041</v>
      </c>
      <c r="Z1165" s="89" t="s">
        <v>223</v>
      </c>
      <c r="AA1165" s="89" t="s">
        <v>224</v>
      </c>
      <c r="AI1165" s="16"/>
    </row>
    <row r="1166" spans="22:35" x14ac:dyDescent="0.25">
      <c r="V1166" s="6" t="str">
        <f t="shared" si="26"/>
        <v>8441Hastings</v>
      </c>
      <c r="W1166" s="89">
        <v>8441</v>
      </c>
      <c r="X1166" s="90">
        <v>30</v>
      </c>
      <c r="Y1166" s="89" t="s">
        <v>115</v>
      </c>
      <c r="Z1166" s="89" t="s">
        <v>305</v>
      </c>
      <c r="AA1166" s="89" t="s">
        <v>224</v>
      </c>
      <c r="AI1166" s="16"/>
    </row>
    <row r="1167" spans="22:35" x14ac:dyDescent="0.25">
      <c r="V1167" s="6" t="str">
        <f t="shared" si="26"/>
        <v>8441Manukau</v>
      </c>
      <c r="W1167" s="6">
        <v>8441</v>
      </c>
      <c r="X1167" s="6">
        <v>31</v>
      </c>
      <c r="Y1167" s="6" t="s">
        <v>123</v>
      </c>
      <c r="Z1167" s="6" t="s">
        <v>259</v>
      </c>
      <c r="AA1167" s="6" t="s">
        <v>228</v>
      </c>
      <c r="AI1167" s="16"/>
    </row>
    <row r="1168" spans="22:35" x14ac:dyDescent="0.25">
      <c r="V1168" s="6" t="str">
        <f t="shared" si="26"/>
        <v>8441Wakefield Street, Auckland</v>
      </c>
      <c r="W1168" s="89">
        <v>8441</v>
      </c>
      <c r="X1168" s="90">
        <v>32</v>
      </c>
      <c r="Y1168" s="89" t="s">
        <v>1042</v>
      </c>
      <c r="Z1168" s="89" t="s">
        <v>227</v>
      </c>
      <c r="AA1168" s="89" t="s">
        <v>228</v>
      </c>
      <c r="AI1168" s="16"/>
    </row>
    <row r="1169" spans="22:35" x14ac:dyDescent="0.25">
      <c r="V1169" s="6" t="str">
        <f t="shared" si="26"/>
        <v>8441Gisborne</v>
      </c>
      <c r="W1169" s="6">
        <v>8441</v>
      </c>
      <c r="X1169" s="6">
        <v>35</v>
      </c>
      <c r="Y1169" s="6" t="s">
        <v>102</v>
      </c>
      <c r="Z1169" s="6" t="s">
        <v>234</v>
      </c>
      <c r="AA1169" s="6" t="s">
        <v>235</v>
      </c>
      <c r="AI1169" s="16"/>
    </row>
    <row r="1170" spans="22:35" x14ac:dyDescent="0.25">
      <c r="V1170" s="6" t="str">
        <f t="shared" si="26"/>
        <v>8441Whangarei</v>
      </c>
      <c r="W1170" s="89">
        <v>8441</v>
      </c>
      <c r="X1170" s="90">
        <v>36</v>
      </c>
      <c r="Y1170" s="89" t="s">
        <v>38</v>
      </c>
      <c r="Z1170" s="89" t="s">
        <v>236</v>
      </c>
      <c r="AA1170" s="89" t="s">
        <v>237</v>
      </c>
      <c r="AI1170" s="16"/>
    </row>
    <row r="1171" spans="22:35" x14ac:dyDescent="0.25">
      <c r="V1171" s="6" t="str">
        <f t="shared" si="26"/>
        <v>8441New Site</v>
      </c>
      <c r="W1171" s="89">
        <v>8441</v>
      </c>
      <c r="X1171" s="90">
        <v>95</v>
      </c>
      <c r="Y1171" s="89" t="s">
        <v>764</v>
      </c>
      <c r="Z1171" s="89"/>
      <c r="AA1171" s="89"/>
      <c r="AI1171" s="16"/>
    </row>
    <row r="1172" spans="22:35" x14ac:dyDescent="0.25">
      <c r="V1172" s="6" t="str">
        <f t="shared" si="26"/>
        <v>8441Distance Learning</v>
      </c>
      <c r="W1172" s="89">
        <v>8441</v>
      </c>
      <c r="X1172" s="90">
        <v>98</v>
      </c>
      <c r="Y1172" s="89" t="s">
        <v>911</v>
      </c>
      <c r="Z1172" s="89" t="s">
        <v>822</v>
      </c>
      <c r="AA1172" s="89" t="s">
        <v>822</v>
      </c>
      <c r="AI1172" s="16"/>
    </row>
    <row r="1173" spans="22:35" x14ac:dyDescent="0.25">
      <c r="V1173" s="6" t="str">
        <f t="shared" si="26"/>
        <v>8449Main Campus</v>
      </c>
      <c r="W1173" s="89">
        <v>8449</v>
      </c>
      <c r="X1173" s="90">
        <v>1</v>
      </c>
      <c r="Y1173" s="89" t="s">
        <v>15</v>
      </c>
      <c r="Z1173" s="89" t="s">
        <v>415</v>
      </c>
      <c r="AA1173" s="89" t="s">
        <v>226</v>
      </c>
      <c r="AI1173" s="16"/>
    </row>
    <row r="1174" spans="22:35" x14ac:dyDescent="0.25">
      <c r="V1174" s="6" t="str">
        <f t="shared" si="26"/>
        <v>8449New Site</v>
      </c>
      <c r="W1174" s="89">
        <v>8449</v>
      </c>
      <c r="X1174" s="90">
        <v>95</v>
      </c>
      <c r="Y1174" s="89" t="s">
        <v>764</v>
      </c>
      <c r="Z1174" s="89"/>
      <c r="AA1174" s="89"/>
      <c r="AI1174" s="16"/>
    </row>
    <row r="1175" spans="22:35" x14ac:dyDescent="0.25">
      <c r="V1175" s="6" t="str">
        <f t="shared" si="26"/>
        <v>8455Main Campus</v>
      </c>
      <c r="W1175" s="6">
        <v>8455</v>
      </c>
      <c r="X1175" s="6">
        <v>1</v>
      </c>
      <c r="Y1175" s="6" t="s">
        <v>15</v>
      </c>
      <c r="Z1175" s="6" t="s">
        <v>215</v>
      </c>
      <c r="AA1175" s="6" t="s">
        <v>214</v>
      </c>
      <c r="AI1175" s="16"/>
    </row>
    <row r="1176" spans="22:35" x14ac:dyDescent="0.25">
      <c r="V1176" s="6" t="str">
        <f t="shared" si="26"/>
        <v>8455Airways Training Centre - Palmerston North</v>
      </c>
      <c r="W1176" s="89">
        <v>8455</v>
      </c>
      <c r="X1176" s="90">
        <v>2</v>
      </c>
      <c r="Y1176" s="89" t="s">
        <v>1596</v>
      </c>
      <c r="Z1176" s="89" t="s">
        <v>323</v>
      </c>
      <c r="AA1176" s="89" t="s">
        <v>324</v>
      </c>
      <c r="AI1176" s="16"/>
    </row>
    <row r="1177" spans="22:35" x14ac:dyDescent="0.25">
      <c r="V1177" s="6" t="str">
        <f t="shared" si="26"/>
        <v>8455Airways  Training Centre - Auckland</v>
      </c>
      <c r="W1177" s="89">
        <v>8455</v>
      </c>
      <c r="X1177" s="90">
        <v>3</v>
      </c>
      <c r="Y1177" s="89" t="s">
        <v>1597</v>
      </c>
      <c r="Z1177" s="89" t="s">
        <v>259</v>
      </c>
      <c r="AA1177" s="89" t="s">
        <v>228</v>
      </c>
      <c r="AI1177" s="16"/>
    </row>
    <row r="1178" spans="22:35" x14ac:dyDescent="0.25">
      <c r="V1178" s="6" t="str">
        <f t="shared" si="26"/>
        <v>8455New Site</v>
      </c>
      <c r="W1178" s="89">
        <v>8455</v>
      </c>
      <c r="X1178" s="90">
        <v>95</v>
      </c>
      <c r="Y1178" s="89" t="s">
        <v>764</v>
      </c>
      <c r="Z1178" s="89"/>
      <c r="AA1178" s="89"/>
      <c r="AI1178" s="16"/>
    </row>
    <row r="1179" spans="22:35" x14ac:dyDescent="0.25">
      <c r="V1179" s="6" t="str">
        <f t="shared" si="26"/>
        <v>8457Main Campus</v>
      </c>
      <c r="W1179" s="6">
        <v>8457</v>
      </c>
      <c r="X1179" s="6">
        <v>1</v>
      </c>
      <c r="Y1179" s="6" t="s">
        <v>15</v>
      </c>
      <c r="Z1179" s="6" t="s">
        <v>297</v>
      </c>
      <c r="AA1179" s="6" t="s">
        <v>298</v>
      </c>
      <c r="AI1179" s="16"/>
    </row>
    <row r="1180" spans="22:35" x14ac:dyDescent="0.25">
      <c r="V1180" s="6" t="str">
        <f t="shared" si="26"/>
        <v>8457New Site</v>
      </c>
      <c r="W1180" s="89">
        <v>8457</v>
      </c>
      <c r="X1180" s="90">
        <v>95</v>
      </c>
      <c r="Y1180" s="89" t="s">
        <v>764</v>
      </c>
      <c r="Z1180" s="89"/>
      <c r="AA1180" s="89"/>
      <c r="AI1180" s="16"/>
    </row>
    <row r="1181" spans="22:35" x14ac:dyDescent="0.25">
      <c r="V1181" s="6" t="str">
        <f t="shared" si="26"/>
        <v>8458Auckland Campus</v>
      </c>
      <c r="W1181" s="6">
        <v>8458</v>
      </c>
      <c r="X1181" s="6">
        <v>1</v>
      </c>
      <c r="Y1181" s="6" t="s">
        <v>88</v>
      </c>
      <c r="Z1181" s="6" t="s">
        <v>227</v>
      </c>
      <c r="AA1181" s="6" t="s">
        <v>228</v>
      </c>
      <c r="AI1181" s="16"/>
    </row>
    <row r="1182" spans="22:35" x14ac:dyDescent="0.25">
      <c r="V1182" s="6" t="str">
        <f t="shared" si="26"/>
        <v>8458Wellington Campus</v>
      </c>
      <c r="W1182" s="89">
        <v>8458</v>
      </c>
      <c r="X1182" s="90">
        <v>2</v>
      </c>
      <c r="Y1182" s="89" t="s">
        <v>87</v>
      </c>
      <c r="Z1182" s="89" t="s">
        <v>247</v>
      </c>
      <c r="AA1182" s="89" t="s">
        <v>222</v>
      </c>
      <c r="AI1182" s="16"/>
    </row>
    <row r="1183" spans="22:35" x14ac:dyDescent="0.25">
      <c r="V1183" s="6" t="str">
        <f t="shared" si="26"/>
        <v>8458Christchurch Campus</v>
      </c>
      <c r="W1183" s="89">
        <v>8458</v>
      </c>
      <c r="X1183" s="90">
        <v>3</v>
      </c>
      <c r="Y1183" s="89" t="s">
        <v>91</v>
      </c>
      <c r="Z1183" s="89" t="s">
        <v>215</v>
      </c>
      <c r="AA1183" s="89" t="s">
        <v>214</v>
      </c>
      <c r="AI1183" s="16"/>
    </row>
    <row r="1184" spans="22:35" x14ac:dyDescent="0.25">
      <c r="V1184" s="6" t="str">
        <f t="shared" si="26"/>
        <v>8458Mangere</v>
      </c>
      <c r="W1184" s="6">
        <v>8458</v>
      </c>
      <c r="X1184" s="6">
        <v>4</v>
      </c>
      <c r="Y1184" s="6" t="s">
        <v>501</v>
      </c>
      <c r="Z1184" s="6" t="s">
        <v>259</v>
      </c>
      <c r="AA1184" s="6" t="s">
        <v>228</v>
      </c>
      <c r="AI1184" s="16"/>
    </row>
    <row r="1185" spans="22:35" x14ac:dyDescent="0.25">
      <c r="V1185" s="6" t="str">
        <f t="shared" si="26"/>
        <v>8458Ultralab South</v>
      </c>
      <c r="W1185" s="89">
        <v>8458</v>
      </c>
      <c r="X1185" s="90">
        <v>5</v>
      </c>
      <c r="Y1185" s="89" t="s">
        <v>502</v>
      </c>
      <c r="Z1185" s="89" t="s">
        <v>215</v>
      </c>
      <c r="AA1185" s="89" t="s">
        <v>214</v>
      </c>
      <c r="AI1185" s="16"/>
    </row>
    <row r="1186" spans="22:35" x14ac:dyDescent="0.25">
      <c r="V1186" s="6" t="str">
        <f t="shared" si="26"/>
        <v>8458Hamilton Campus</v>
      </c>
      <c r="W1186" s="89">
        <v>8458</v>
      </c>
      <c r="X1186" s="90">
        <v>6</v>
      </c>
      <c r="Y1186" s="89" t="s">
        <v>134</v>
      </c>
      <c r="Z1186" s="89" t="s">
        <v>225</v>
      </c>
      <c r="AA1186" s="89" t="s">
        <v>226</v>
      </c>
      <c r="AI1186" s="16"/>
    </row>
    <row r="1187" spans="22:35" x14ac:dyDescent="0.25">
      <c r="V1187" s="6" t="str">
        <f t="shared" si="26"/>
        <v>8458Mangere College</v>
      </c>
      <c r="W1187" s="89">
        <v>8458</v>
      </c>
      <c r="X1187" s="90">
        <v>7</v>
      </c>
      <c r="Y1187" s="89" t="s">
        <v>503</v>
      </c>
      <c r="Z1187" s="89" t="s">
        <v>259</v>
      </c>
      <c r="AA1187" s="89" t="s">
        <v>228</v>
      </c>
      <c r="AI1187" s="16"/>
    </row>
    <row r="1188" spans="22:35" x14ac:dyDescent="0.25">
      <c r="V1188" s="6" t="str">
        <f t="shared" si="26"/>
        <v>8458Tauranga Campus</v>
      </c>
      <c r="W1188" s="89">
        <v>8458</v>
      </c>
      <c r="X1188" s="90">
        <v>9</v>
      </c>
      <c r="Y1188" s="89" t="s">
        <v>425</v>
      </c>
      <c r="Z1188" s="89" t="s">
        <v>238</v>
      </c>
      <c r="AA1188" s="89" t="s">
        <v>231</v>
      </c>
      <c r="AI1188" s="16"/>
    </row>
    <row r="1189" spans="22:35" x14ac:dyDescent="0.25">
      <c r="V1189" s="6" t="str">
        <f t="shared" si="26"/>
        <v>8458New Site</v>
      </c>
      <c r="W1189" s="89">
        <v>8458</v>
      </c>
      <c r="X1189" s="90">
        <v>95</v>
      </c>
      <c r="Y1189" s="89" t="s">
        <v>764</v>
      </c>
      <c r="Z1189" s="89"/>
      <c r="AA1189" s="89"/>
      <c r="AI1189" s="16"/>
    </row>
    <row r="1190" spans="22:35" x14ac:dyDescent="0.25">
      <c r="V1190" s="6" t="str">
        <f t="shared" si="26"/>
        <v>8465Main Campus</v>
      </c>
      <c r="W1190" s="6">
        <v>8465</v>
      </c>
      <c r="X1190" s="6">
        <v>1</v>
      </c>
      <c r="Y1190" s="6" t="s">
        <v>15</v>
      </c>
      <c r="Z1190" s="6" t="s">
        <v>323</v>
      </c>
      <c r="AA1190" s="6" t="s">
        <v>324</v>
      </c>
      <c r="AI1190" s="16"/>
    </row>
    <row r="1191" spans="22:35" x14ac:dyDescent="0.25">
      <c r="V1191" s="6" t="str">
        <f t="shared" si="26"/>
        <v>8465Levin Campus</v>
      </c>
      <c r="W1191" s="89">
        <v>8465</v>
      </c>
      <c r="X1191" s="90">
        <v>2</v>
      </c>
      <c r="Y1191" s="89" t="s">
        <v>504</v>
      </c>
      <c r="Z1191" s="89" t="s">
        <v>325</v>
      </c>
      <c r="AA1191" s="89" t="s">
        <v>324</v>
      </c>
      <c r="AI1191" s="16"/>
    </row>
    <row r="1192" spans="22:35" x14ac:dyDescent="0.25">
      <c r="V1192" s="6" t="str">
        <f t="shared" si="26"/>
        <v>8465Wanganui Campus</v>
      </c>
      <c r="W1192" s="89">
        <v>8465</v>
      </c>
      <c r="X1192" s="90">
        <v>3</v>
      </c>
      <c r="Y1192" s="89" t="s">
        <v>505</v>
      </c>
      <c r="Z1192" s="89" t="s">
        <v>326</v>
      </c>
      <c r="AA1192" s="89" t="s">
        <v>324</v>
      </c>
      <c r="AI1192" s="16"/>
    </row>
    <row r="1193" spans="22:35" x14ac:dyDescent="0.25">
      <c r="V1193" s="6" t="str">
        <f t="shared" si="26"/>
        <v>8465New Site</v>
      </c>
      <c r="W1193" s="6">
        <v>8465</v>
      </c>
      <c r="X1193" s="6">
        <v>95</v>
      </c>
      <c r="Y1193" s="6" t="s">
        <v>764</v>
      </c>
      <c r="Z1193" s="6"/>
      <c r="AA1193" s="6"/>
      <c r="AI1193" s="16"/>
    </row>
    <row r="1194" spans="22:35" x14ac:dyDescent="0.25">
      <c r="V1194" s="6" t="str">
        <f t="shared" si="26"/>
        <v>8471Main Campus</v>
      </c>
      <c r="W1194" s="89">
        <v>8471</v>
      </c>
      <c r="X1194" s="90">
        <v>1</v>
      </c>
      <c r="Y1194" s="89" t="s">
        <v>15</v>
      </c>
      <c r="Z1194" s="89" t="s">
        <v>266</v>
      </c>
      <c r="AA1194" s="89" t="s">
        <v>228</v>
      </c>
      <c r="AI1194" s="16"/>
    </row>
    <row r="1195" spans="22:35" x14ac:dyDescent="0.25">
      <c r="V1195" s="6" t="str">
        <f t="shared" si="26"/>
        <v>8471Offices</v>
      </c>
      <c r="W1195" s="89">
        <v>8471</v>
      </c>
      <c r="X1195" s="90">
        <v>2</v>
      </c>
      <c r="Y1195" s="89" t="s">
        <v>1598</v>
      </c>
      <c r="Z1195" s="89" t="s">
        <v>266</v>
      </c>
      <c r="AA1195" s="89" t="s">
        <v>228</v>
      </c>
      <c r="AI1195" s="16"/>
    </row>
    <row r="1196" spans="22:35" x14ac:dyDescent="0.25">
      <c r="V1196" s="6" t="str">
        <f t="shared" si="26"/>
        <v>8471Offices</v>
      </c>
      <c r="W1196" s="89">
        <v>8471</v>
      </c>
      <c r="X1196" s="90">
        <v>3</v>
      </c>
      <c r="Y1196" s="89" t="s">
        <v>1598</v>
      </c>
      <c r="Z1196" s="89" t="s">
        <v>266</v>
      </c>
      <c r="AA1196" s="89" t="s">
        <v>228</v>
      </c>
      <c r="AI1196" s="16"/>
    </row>
    <row r="1197" spans="22:35" x14ac:dyDescent="0.25">
      <c r="V1197" s="6" t="str">
        <f t="shared" si="26"/>
        <v>8471New Site</v>
      </c>
      <c r="W1197" s="89">
        <v>8471</v>
      </c>
      <c r="X1197" s="90">
        <v>95</v>
      </c>
      <c r="Y1197" s="89" t="s">
        <v>764</v>
      </c>
      <c r="Z1197" s="89"/>
      <c r="AA1197" s="89"/>
      <c r="AI1197" s="16"/>
    </row>
    <row r="1198" spans="22:35" x14ac:dyDescent="0.25">
      <c r="V1198" s="6" t="str">
        <f t="shared" si="26"/>
        <v>8473Premier Hairdressing College (Auckland) Ltd</v>
      </c>
      <c r="W1198" s="89">
        <v>8473</v>
      </c>
      <c r="X1198" s="90">
        <v>1</v>
      </c>
      <c r="Y1198" s="89" t="s">
        <v>506</v>
      </c>
      <c r="Z1198" s="89" t="s">
        <v>225</v>
      </c>
      <c r="AA1198" s="89" t="s">
        <v>226</v>
      </c>
      <c r="AI1198" s="16"/>
    </row>
    <row r="1199" spans="22:35" x14ac:dyDescent="0.25">
      <c r="V1199" s="6" t="str">
        <f t="shared" si="26"/>
        <v>8473Premier Hairdressing College (Auckland) Ltd</v>
      </c>
      <c r="W1199" s="89">
        <v>8473</v>
      </c>
      <c r="X1199" s="90">
        <v>1</v>
      </c>
      <c r="Y1199" s="89" t="s">
        <v>506</v>
      </c>
      <c r="Z1199" s="89" t="s">
        <v>257</v>
      </c>
      <c r="AA1199" s="89" t="s">
        <v>228</v>
      </c>
      <c r="AI1199" s="16"/>
    </row>
    <row r="1200" spans="22:35" x14ac:dyDescent="0.25">
      <c r="V1200" s="6" t="str">
        <f t="shared" si="26"/>
        <v>8473Premier Hairdressing College (Rotorua) Ltd</v>
      </c>
      <c r="W1200" s="89">
        <v>8473</v>
      </c>
      <c r="X1200" s="90">
        <v>2</v>
      </c>
      <c r="Y1200" s="89" t="s">
        <v>1599</v>
      </c>
      <c r="Z1200" s="89" t="s">
        <v>232</v>
      </c>
      <c r="AA1200" s="89" t="s">
        <v>231</v>
      </c>
      <c r="AI1200" s="16"/>
    </row>
    <row r="1201" spans="22:35" x14ac:dyDescent="0.25">
      <c r="V1201" s="6" t="str">
        <f t="shared" si="26"/>
        <v>8473Premier Hairdressing College (Hawkes Bay) Ltd</v>
      </c>
      <c r="W1201" s="89">
        <v>8473</v>
      </c>
      <c r="X1201" s="90">
        <v>3</v>
      </c>
      <c r="Y1201" s="89" t="s">
        <v>507</v>
      </c>
      <c r="Z1201" s="89" t="s">
        <v>223</v>
      </c>
      <c r="AA1201" s="89" t="s">
        <v>224</v>
      </c>
      <c r="AI1201" s="16"/>
    </row>
    <row r="1202" spans="22:35" x14ac:dyDescent="0.25">
      <c r="V1202" s="6" t="str">
        <f t="shared" si="26"/>
        <v>8473Premier Hairdressing College (Wellington) Ltd</v>
      </c>
      <c r="W1202" s="6">
        <v>8473</v>
      </c>
      <c r="X1202" s="6">
        <v>4</v>
      </c>
      <c r="Y1202" s="6" t="s">
        <v>508</v>
      </c>
      <c r="Z1202" s="6" t="s">
        <v>314</v>
      </c>
      <c r="AA1202" s="6" t="s">
        <v>222</v>
      </c>
      <c r="AI1202" s="16"/>
    </row>
    <row r="1203" spans="22:35" x14ac:dyDescent="0.25">
      <c r="V1203" s="6" t="str">
        <f t="shared" si="26"/>
        <v>8473Premier Institute Of Education</v>
      </c>
      <c r="W1203" s="89">
        <v>8473</v>
      </c>
      <c r="X1203" s="90">
        <v>5</v>
      </c>
      <c r="Y1203" s="89" t="s">
        <v>1600</v>
      </c>
      <c r="Z1203" s="89" t="s">
        <v>227</v>
      </c>
      <c r="AA1203" s="89" t="s">
        <v>228</v>
      </c>
      <c r="AI1203" s="16"/>
    </row>
    <row r="1204" spans="22:35" x14ac:dyDescent="0.25">
      <c r="V1204" s="6" t="str">
        <f t="shared" si="26"/>
        <v>8473New Site</v>
      </c>
      <c r="W1204" s="6">
        <v>8473</v>
      </c>
      <c r="X1204" s="6">
        <v>95</v>
      </c>
      <c r="Y1204" s="6" t="s">
        <v>764</v>
      </c>
      <c r="Z1204" s="6"/>
      <c r="AA1204" s="6"/>
      <c r="AI1204" s="16"/>
    </row>
    <row r="1205" spans="22:35" x14ac:dyDescent="0.25">
      <c r="V1205" s="6" t="str">
        <f t="shared" si="26"/>
        <v>8475Auckland Campus</v>
      </c>
      <c r="W1205" s="89">
        <v>8475</v>
      </c>
      <c r="X1205" s="90">
        <v>1</v>
      </c>
      <c r="Y1205" s="89" t="s">
        <v>88</v>
      </c>
      <c r="Z1205" s="89" t="s">
        <v>259</v>
      </c>
      <c r="AA1205" s="89" t="s">
        <v>228</v>
      </c>
      <c r="AI1205" s="16"/>
    </row>
    <row r="1206" spans="22:35" x14ac:dyDescent="0.25">
      <c r="V1206" s="6" t="str">
        <f t="shared" si="26"/>
        <v>8475Christchurch Campus</v>
      </c>
      <c r="W1206" s="89">
        <v>8475</v>
      </c>
      <c r="X1206" s="90">
        <v>2</v>
      </c>
      <c r="Y1206" s="89" t="s">
        <v>91</v>
      </c>
      <c r="Z1206" s="89" t="s">
        <v>215</v>
      </c>
      <c r="AA1206" s="89" t="s">
        <v>214</v>
      </c>
      <c r="AI1206" s="16"/>
    </row>
    <row r="1207" spans="22:35" x14ac:dyDescent="0.25">
      <c r="V1207" s="6" t="str">
        <f t="shared" si="26"/>
        <v>8475Wellington Campus</v>
      </c>
      <c r="W1207" s="89">
        <v>8475</v>
      </c>
      <c r="X1207" s="90">
        <v>3</v>
      </c>
      <c r="Y1207" s="89" t="s">
        <v>87</v>
      </c>
      <c r="Z1207" s="89" t="s">
        <v>247</v>
      </c>
      <c r="AA1207" s="89" t="s">
        <v>222</v>
      </c>
      <c r="AI1207" s="16"/>
    </row>
    <row r="1208" spans="22:35" x14ac:dyDescent="0.25">
      <c r="V1208" s="6" t="str">
        <f t="shared" si="26"/>
        <v>8475New Site</v>
      </c>
      <c r="W1208" s="6">
        <v>8475</v>
      </c>
      <c r="X1208" s="6">
        <v>95</v>
      </c>
      <c r="Y1208" s="6" t="s">
        <v>764</v>
      </c>
      <c r="Z1208" s="6"/>
      <c r="AA1208" s="6"/>
      <c r="AI1208" s="16"/>
    </row>
    <row r="1209" spans="22:35" x14ac:dyDescent="0.25">
      <c r="V1209" s="6" t="str">
        <f t="shared" si="26"/>
        <v>8475Distance Campus</v>
      </c>
      <c r="W1209" s="89">
        <v>8475</v>
      </c>
      <c r="X1209" s="90">
        <v>98</v>
      </c>
      <c r="Y1209" s="89" t="s">
        <v>1601</v>
      </c>
      <c r="Z1209" s="89" t="s">
        <v>822</v>
      </c>
      <c r="AA1209" s="89" t="s">
        <v>822</v>
      </c>
      <c r="AI1209" s="16"/>
    </row>
    <row r="1210" spans="22:35" x14ac:dyDescent="0.25">
      <c r="V1210" s="6" t="str">
        <f t="shared" si="26"/>
        <v>8479Main Campus</v>
      </c>
      <c r="W1210" s="89">
        <v>8479</v>
      </c>
      <c r="X1210" s="90">
        <v>1</v>
      </c>
      <c r="Y1210" s="89" t="s">
        <v>15</v>
      </c>
      <c r="Z1210" s="89" t="s">
        <v>230</v>
      </c>
      <c r="AA1210" s="89" t="s">
        <v>231</v>
      </c>
      <c r="AI1210" s="16"/>
    </row>
    <row r="1211" spans="22:35" x14ac:dyDescent="0.25">
      <c r="V1211" s="6" t="str">
        <f t="shared" si="26"/>
        <v>8479Main Campus - Tauranga</v>
      </c>
      <c r="W1211" s="6">
        <v>8479</v>
      </c>
      <c r="X1211" s="6">
        <v>1</v>
      </c>
      <c r="Y1211" s="6" t="s">
        <v>1602</v>
      </c>
      <c r="Z1211" s="6" t="s">
        <v>230</v>
      </c>
      <c r="AA1211" s="6" t="s">
        <v>231</v>
      </c>
      <c r="AI1211" s="16"/>
    </row>
    <row r="1212" spans="22:35" x14ac:dyDescent="0.25">
      <c r="V1212" s="6" t="str">
        <f t="shared" si="26"/>
        <v>8479Christchurch</v>
      </c>
      <c r="W1212" s="89">
        <v>8479</v>
      </c>
      <c r="X1212" s="90">
        <v>3</v>
      </c>
      <c r="Y1212" s="89" t="s">
        <v>37</v>
      </c>
      <c r="Z1212" s="89" t="s">
        <v>215</v>
      </c>
      <c r="AA1212" s="89" t="s">
        <v>214</v>
      </c>
      <c r="AI1212" s="16"/>
    </row>
    <row r="1213" spans="22:35" x14ac:dyDescent="0.25">
      <c r="V1213" s="6" t="str">
        <f t="shared" si="26"/>
        <v>8479Christchurch</v>
      </c>
      <c r="W1213" s="89">
        <v>8479</v>
      </c>
      <c r="X1213" s="90">
        <v>3</v>
      </c>
      <c r="Y1213" s="89" t="s">
        <v>37</v>
      </c>
      <c r="Z1213" s="89" t="s">
        <v>427</v>
      </c>
      <c r="AA1213" s="89" t="s">
        <v>214</v>
      </c>
      <c r="AI1213" s="16"/>
    </row>
    <row r="1214" spans="22:35" x14ac:dyDescent="0.25">
      <c r="V1214" s="6" t="str">
        <f t="shared" si="26"/>
        <v>8479Auckland</v>
      </c>
      <c r="W1214" s="89">
        <v>8479</v>
      </c>
      <c r="X1214" s="90">
        <v>4</v>
      </c>
      <c r="Y1214" s="89" t="s">
        <v>2</v>
      </c>
      <c r="Z1214" s="89" t="s">
        <v>227</v>
      </c>
      <c r="AA1214" s="89" t="s">
        <v>228</v>
      </c>
      <c r="AI1214" s="16"/>
    </row>
    <row r="1215" spans="22:35" x14ac:dyDescent="0.25">
      <c r="V1215" s="6" t="str">
        <f t="shared" si="26"/>
        <v>8479Tauranga Admin</v>
      </c>
      <c r="W1215" s="89">
        <v>8479</v>
      </c>
      <c r="X1215" s="90">
        <v>5</v>
      </c>
      <c r="Y1215" s="89" t="s">
        <v>1603</v>
      </c>
      <c r="Z1215" s="89" t="s">
        <v>230</v>
      </c>
      <c r="AA1215" s="89" t="s">
        <v>231</v>
      </c>
      <c r="AI1215" s="16"/>
    </row>
    <row r="1216" spans="22:35" x14ac:dyDescent="0.25">
      <c r="V1216" s="6" t="str">
        <f t="shared" si="26"/>
        <v>8479International (ICH)</v>
      </c>
      <c r="W1216" s="89">
        <v>8479</v>
      </c>
      <c r="X1216" s="90">
        <v>6</v>
      </c>
      <c r="Y1216" s="89" t="s">
        <v>1604</v>
      </c>
      <c r="Z1216" s="89" t="s">
        <v>227</v>
      </c>
      <c r="AA1216" s="89" t="s">
        <v>228</v>
      </c>
      <c r="AI1216" s="16"/>
    </row>
    <row r="1217" spans="22:35" x14ac:dyDescent="0.25">
      <c r="V1217" s="6" t="str">
        <f t="shared" si="26"/>
        <v>8479International-ICoH</v>
      </c>
      <c r="W1217" s="89">
        <v>8479</v>
      </c>
      <c r="X1217" s="90">
        <v>7</v>
      </c>
      <c r="Y1217" s="89" t="s">
        <v>1605</v>
      </c>
      <c r="Z1217" s="89" t="s">
        <v>227</v>
      </c>
      <c r="AA1217" s="89" t="s">
        <v>228</v>
      </c>
      <c r="AI1217" s="16"/>
    </row>
    <row r="1218" spans="22:35" x14ac:dyDescent="0.25">
      <c r="V1218" s="6" t="str">
        <f t="shared" ref="V1218:V1281" si="27">W1218&amp;Y1218</f>
        <v>8479New Site</v>
      </c>
      <c r="W1218" s="89">
        <v>8479</v>
      </c>
      <c r="X1218" s="90">
        <v>95</v>
      </c>
      <c r="Y1218" s="89" t="s">
        <v>764</v>
      </c>
      <c r="Z1218" s="89"/>
      <c r="AA1218" s="89"/>
      <c r="AI1218" s="16"/>
    </row>
    <row r="1219" spans="22:35" x14ac:dyDescent="0.25">
      <c r="V1219" s="6" t="str">
        <f t="shared" si="27"/>
        <v>8479Distance Learning</v>
      </c>
      <c r="W1219" s="89">
        <v>8479</v>
      </c>
      <c r="X1219" s="90">
        <v>98</v>
      </c>
      <c r="Y1219" s="89" t="s">
        <v>911</v>
      </c>
      <c r="Z1219" s="89" t="s">
        <v>822</v>
      </c>
      <c r="AA1219" s="89" t="s">
        <v>822</v>
      </c>
      <c r="AI1219" s="16"/>
    </row>
    <row r="1220" spans="22:35" x14ac:dyDescent="0.25">
      <c r="V1220" s="6" t="str">
        <f t="shared" si="27"/>
        <v>8479Extramural</v>
      </c>
      <c r="W1220" s="89">
        <v>8479</v>
      </c>
      <c r="X1220" s="90">
        <v>98</v>
      </c>
      <c r="Y1220" s="89" t="s">
        <v>822</v>
      </c>
      <c r="Z1220" s="89" t="s">
        <v>822</v>
      </c>
      <c r="AA1220" s="89" t="s">
        <v>822</v>
      </c>
      <c r="AI1220" s="16"/>
    </row>
    <row r="1221" spans="22:35" x14ac:dyDescent="0.25">
      <c r="V1221" s="6" t="str">
        <f t="shared" si="27"/>
        <v>8489Solomon Group Panmure</v>
      </c>
      <c r="W1221" s="89">
        <v>8489</v>
      </c>
      <c r="X1221" s="90">
        <v>1</v>
      </c>
      <c r="Y1221" s="89" t="s">
        <v>129</v>
      </c>
      <c r="Z1221" s="89" t="s">
        <v>227</v>
      </c>
      <c r="AA1221" s="89" t="s">
        <v>228</v>
      </c>
      <c r="AI1221" s="16"/>
    </row>
    <row r="1222" spans="22:35" x14ac:dyDescent="0.25">
      <c r="V1222" s="6" t="str">
        <f t="shared" si="27"/>
        <v>8489Solomon Group Education &amp; Training Academy</v>
      </c>
      <c r="W1222" s="89">
        <v>8489</v>
      </c>
      <c r="X1222" s="90">
        <v>2</v>
      </c>
      <c r="Y1222" s="89" t="s">
        <v>130</v>
      </c>
      <c r="Z1222" s="89" t="s">
        <v>259</v>
      </c>
      <c r="AA1222" s="89" t="s">
        <v>228</v>
      </c>
      <c r="AI1222" s="16"/>
    </row>
    <row r="1223" spans="22:35" x14ac:dyDescent="0.25">
      <c r="V1223" s="6" t="str">
        <f t="shared" si="27"/>
        <v>8489SolomonGroup</v>
      </c>
      <c r="W1223" s="89">
        <v>8489</v>
      </c>
      <c r="X1223" s="90">
        <v>4</v>
      </c>
      <c r="Y1223" s="89" t="s">
        <v>1043</v>
      </c>
      <c r="Z1223" s="89" t="s">
        <v>266</v>
      </c>
      <c r="AA1223" s="89" t="s">
        <v>228</v>
      </c>
      <c r="AI1223" s="16"/>
    </row>
    <row r="1224" spans="22:35" x14ac:dyDescent="0.25">
      <c r="V1224" s="6" t="str">
        <f t="shared" si="27"/>
        <v>8489Leabank Primary</v>
      </c>
      <c r="W1224" s="89">
        <v>8489</v>
      </c>
      <c r="X1224" s="90">
        <v>5</v>
      </c>
      <c r="Y1224" s="89" t="s">
        <v>1044</v>
      </c>
      <c r="Z1224" s="89" t="s">
        <v>259</v>
      </c>
      <c r="AA1224" s="89" t="s">
        <v>228</v>
      </c>
      <c r="AI1224" s="16"/>
    </row>
    <row r="1225" spans="22:35" x14ac:dyDescent="0.25">
      <c r="V1225" s="6" t="str">
        <f t="shared" si="27"/>
        <v>8489Kelston Primary</v>
      </c>
      <c r="W1225" s="89">
        <v>8489</v>
      </c>
      <c r="X1225" s="90">
        <v>6</v>
      </c>
      <c r="Y1225" s="89" t="s">
        <v>1045</v>
      </c>
      <c r="Z1225" s="89" t="s">
        <v>266</v>
      </c>
      <c r="AA1225" s="89" t="s">
        <v>228</v>
      </c>
      <c r="AI1225" s="16"/>
    </row>
    <row r="1226" spans="22:35" x14ac:dyDescent="0.25">
      <c r="V1226" s="6" t="str">
        <f t="shared" si="27"/>
        <v>8489Edmund Hillary Primary</v>
      </c>
      <c r="W1226" s="89">
        <v>8489</v>
      </c>
      <c r="X1226" s="90">
        <v>7</v>
      </c>
      <c r="Y1226" s="89" t="s">
        <v>1606</v>
      </c>
      <c r="Z1226" s="89" t="s">
        <v>292</v>
      </c>
      <c r="AA1226" s="89" t="s">
        <v>228</v>
      </c>
      <c r="AI1226" s="16"/>
    </row>
    <row r="1227" spans="22:35" x14ac:dyDescent="0.25">
      <c r="V1227" s="6" t="str">
        <f t="shared" si="27"/>
        <v>8489Mansell Senior School</v>
      </c>
      <c r="W1227" s="89">
        <v>8489</v>
      </c>
      <c r="X1227" s="90">
        <v>7</v>
      </c>
      <c r="Y1227" s="89" t="s">
        <v>1046</v>
      </c>
      <c r="Z1227" s="89" t="s">
        <v>292</v>
      </c>
      <c r="AA1227" s="89" t="s">
        <v>228</v>
      </c>
      <c r="AI1227" s="16"/>
    </row>
    <row r="1228" spans="22:35" x14ac:dyDescent="0.25">
      <c r="V1228" s="6" t="str">
        <f t="shared" si="27"/>
        <v>8489Stanhope Road School</v>
      </c>
      <c r="W1228" s="89">
        <v>8489</v>
      </c>
      <c r="X1228" s="90">
        <v>8</v>
      </c>
      <c r="Y1228" s="89" t="s">
        <v>1047</v>
      </c>
      <c r="Z1228" s="89" t="s">
        <v>227</v>
      </c>
      <c r="AA1228" s="89" t="s">
        <v>228</v>
      </c>
      <c r="AI1228" s="16"/>
    </row>
    <row r="1229" spans="22:35" x14ac:dyDescent="0.25">
      <c r="V1229" s="6" t="str">
        <f t="shared" si="27"/>
        <v>8489Pukekohe North Primary</v>
      </c>
      <c r="W1229" s="89">
        <v>8489</v>
      </c>
      <c r="X1229" s="90">
        <v>9</v>
      </c>
      <c r="Y1229" s="89" t="s">
        <v>1048</v>
      </c>
      <c r="Z1229" s="89" t="s">
        <v>277</v>
      </c>
      <c r="AA1229" s="89" t="s">
        <v>228</v>
      </c>
      <c r="AI1229" s="16"/>
    </row>
    <row r="1230" spans="22:35" x14ac:dyDescent="0.25">
      <c r="V1230" s="6" t="str">
        <f t="shared" si="27"/>
        <v>8489Homai Primary</v>
      </c>
      <c r="W1230" s="89">
        <v>8489</v>
      </c>
      <c r="X1230" s="90">
        <v>10</v>
      </c>
      <c r="Y1230" s="89" t="s">
        <v>1049</v>
      </c>
      <c r="Z1230" s="89" t="s">
        <v>259</v>
      </c>
      <c r="AA1230" s="89" t="s">
        <v>228</v>
      </c>
      <c r="AI1230" s="16"/>
    </row>
    <row r="1231" spans="22:35" x14ac:dyDescent="0.25">
      <c r="V1231" s="6" t="str">
        <f t="shared" si="27"/>
        <v>8489SolomonGroup Pukekohe</v>
      </c>
      <c r="W1231" s="89">
        <v>8489</v>
      </c>
      <c r="X1231" s="90">
        <v>11</v>
      </c>
      <c r="Y1231" s="89" t="s">
        <v>1050</v>
      </c>
      <c r="Z1231" s="89" t="s">
        <v>277</v>
      </c>
      <c r="AA1231" s="89" t="s">
        <v>228</v>
      </c>
      <c r="AI1231" s="16"/>
    </row>
    <row r="1232" spans="22:35" x14ac:dyDescent="0.25">
      <c r="V1232" s="6" t="str">
        <f t="shared" si="27"/>
        <v>8489Marfell Community School</v>
      </c>
      <c r="W1232" s="89">
        <v>8489</v>
      </c>
      <c r="X1232" s="90">
        <v>12</v>
      </c>
      <c r="Y1232" s="89" t="s">
        <v>1051</v>
      </c>
      <c r="Z1232" s="89" t="s">
        <v>297</v>
      </c>
      <c r="AA1232" s="89" t="s">
        <v>298</v>
      </c>
      <c r="AI1232" s="16"/>
    </row>
    <row r="1233" spans="22:35" x14ac:dyDescent="0.25">
      <c r="V1233" s="6" t="str">
        <f t="shared" si="27"/>
        <v>8489SolomonGroup Highland Park</v>
      </c>
      <c r="W1233" s="89">
        <v>8489</v>
      </c>
      <c r="X1233" s="90">
        <v>13</v>
      </c>
      <c r="Y1233" s="89" t="s">
        <v>1052</v>
      </c>
      <c r="Z1233" s="89" t="s">
        <v>259</v>
      </c>
      <c r="AA1233" s="89" t="s">
        <v>228</v>
      </c>
      <c r="AI1233" s="16"/>
    </row>
    <row r="1234" spans="22:35" x14ac:dyDescent="0.25">
      <c r="V1234" s="6" t="str">
        <f t="shared" si="27"/>
        <v>8489SolomonGroup West Campus</v>
      </c>
      <c r="W1234" s="89">
        <v>8489</v>
      </c>
      <c r="X1234" s="90">
        <v>14</v>
      </c>
      <c r="Y1234" s="89" t="s">
        <v>1053</v>
      </c>
      <c r="Z1234" s="89" t="s">
        <v>266</v>
      </c>
      <c r="AA1234" s="89" t="s">
        <v>228</v>
      </c>
      <c r="AI1234" s="16"/>
    </row>
    <row r="1235" spans="22:35" x14ac:dyDescent="0.25">
      <c r="V1235" s="6" t="str">
        <f t="shared" si="27"/>
        <v>8489Massey Community Hub</v>
      </c>
      <c r="W1235" s="89">
        <v>8489</v>
      </c>
      <c r="X1235" s="90">
        <v>15</v>
      </c>
      <c r="Y1235" s="89" t="s">
        <v>1054</v>
      </c>
      <c r="Z1235" s="89" t="s">
        <v>266</v>
      </c>
      <c r="AA1235" s="89" t="s">
        <v>228</v>
      </c>
      <c r="AI1235" s="16"/>
    </row>
    <row r="1236" spans="22:35" x14ac:dyDescent="0.25">
      <c r="V1236" s="6" t="str">
        <f t="shared" si="27"/>
        <v>8489Rongomai School</v>
      </c>
      <c r="W1236" s="89">
        <v>8489</v>
      </c>
      <c r="X1236" s="90">
        <v>16</v>
      </c>
      <c r="Y1236" s="89" t="s">
        <v>1055</v>
      </c>
      <c r="Z1236" s="89" t="s">
        <v>259</v>
      </c>
      <c r="AA1236" s="89" t="s">
        <v>228</v>
      </c>
      <c r="AI1236" s="16"/>
    </row>
    <row r="1237" spans="22:35" x14ac:dyDescent="0.25">
      <c r="V1237" s="6" t="str">
        <f t="shared" si="27"/>
        <v>8489Madhill House Community</v>
      </c>
      <c r="W1237" s="6">
        <v>8489</v>
      </c>
      <c r="X1237" s="6">
        <v>17</v>
      </c>
      <c r="Y1237" s="6" t="s">
        <v>1056</v>
      </c>
      <c r="Z1237" s="6" t="s">
        <v>277</v>
      </c>
      <c r="AA1237" s="6" t="s">
        <v>226</v>
      </c>
      <c r="AI1237" s="16"/>
    </row>
    <row r="1238" spans="22:35" x14ac:dyDescent="0.25">
      <c r="V1238" s="6" t="str">
        <f t="shared" si="27"/>
        <v>8489New Site</v>
      </c>
      <c r="W1238" s="89">
        <v>8489</v>
      </c>
      <c r="X1238" s="90">
        <v>95</v>
      </c>
      <c r="Y1238" s="89" t="s">
        <v>764</v>
      </c>
      <c r="Z1238" s="89"/>
      <c r="AA1238" s="89"/>
      <c r="AI1238" s="16"/>
    </row>
    <row r="1239" spans="22:35" x14ac:dyDescent="0.25">
      <c r="V1239" s="6" t="str">
        <f t="shared" si="27"/>
        <v>8490Main Campus</v>
      </c>
      <c r="W1239" s="89">
        <v>8490</v>
      </c>
      <c r="X1239" s="90">
        <v>1</v>
      </c>
      <c r="Y1239" s="89" t="s">
        <v>15</v>
      </c>
      <c r="Z1239" s="89" t="s">
        <v>247</v>
      </c>
      <c r="AA1239" s="89" t="s">
        <v>222</v>
      </c>
      <c r="AI1239" s="16"/>
    </row>
    <row r="1240" spans="22:35" x14ac:dyDescent="0.25">
      <c r="V1240" s="6" t="str">
        <f t="shared" si="27"/>
        <v>8490Christchurch</v>
      </c>
      <c r="W1240" s="89">
        <v>8490</v>
      </c>
      <c r="X1240" s="90">
        <v>2</v>
      </c>
      <c r="Y1240" s="89" t="s">
        <v>37</v>
      </c>
      <c r="Z1240" s="89" t="s">
        <v>215</v>
      </c>
      <c r="AA1240" s="89" t="s">
        <v>214</v>
      </c>
      <c r="AI1240" s="16"/>
    </row>
    <row r="1241" spans="22:35" x14ac:dyDescent="0.25">
      <c r="V1241" s="6" t="str">
        <f t="shared" si="27"/>
        <v>8490Manukau</v>
      </c>
      <c r="W1241" s="89">
        <v>8490</v>
      </c>
      <c r="X1241" s="90">
        <v>3</v>
      </c>
      <c r="Y1241" s="89" t="s">
        <v>123</v>
      </c>
      <c r="Z1241" s="89" t="s">
        <v>227</v>
      </c>
      <c r="AA1241" s="89" t="s">
        <v>228</v>
      </c>
      <c r="AI1241" s="16"/>
    </row>
    <row r="1242" spans="22:35" x14ac:dyDescent="0.25">
      <c r="V1242" s="6" t="str">
        <f t="shared" si="27"/>
        <v>8490Manukau</v>
      </c>
      <c r="W1242" s="89">
        <v>8490</v>
      </c>
      <c r="X1242" s="90">
        <v>3</v>
      </c>
      <c r="Y1242" s="89" t="s">
        <v>123</v>
      </c>
      <c r="Z1242" s="89" t="s">
        <v>259</v>
      </c>
      <c r="AA1242" s="89" t="s">
        <v>228</v>
      </c>
      <c r="AI1242" s="16"/>
    </row>
    <row r="1243" spans="22:35" x14ac:dyDescent="0.25">
      <c r="V1243" s="6" t="str">
        <f t="shared" si="27"/>
        <v>8490Mana</v>
      </c>
      <c r="W1243" s="89">
        <v>8490</v>
      </c>
      <c r="X1243" s="90">
        <v>4</v>
      </c>
      <c r="Y1243" s="89" t="s">
        <v>1589</v>
      </c>
      <c r="Z1243" s="89" t="s">
        <v>221</v>
      </c>
      <c r="AA1243" s="89" t="s">
        <v>222</v>
      </c>
      <c r="AI1243" s="16"/>
    </row>
    <row r="1244" spans="22:35" x14ac:dyDescent="0.25">
      <c r="V1244" s="6" t="str">
        <f t="shared" si="27"/>
        <v>8490Papatoetoe Sports Centre</v>
      </c>
      <c r="W1244" s="89">
        <v>8490</v>
      </c>
      <c r="X1244" s="90">
        <v>4</v>
      </c>
      <c r="Y1244" s="89" t="s">
        <v>509</v>
      </c>
      <c r="Z1244" s="89" t="s">
        <v>259</v>
      </c>
      <c r="AA1244" s="89" t="s">
        <v>228</v>
      </c>
      <c r="AI1244" s="16"/>
    </row>
    <row r="1245" spans="22:35" x14ac:dyDescent="0.25">
      <c r="V1245" s="6" t="str">
        <f t="shared" si="27"/>
        <v>8490Manukau Papatoetoe</v>
      </c>
      <c r="W1245" s="89">
        <v>8490</v>
      </c>
      <c r="X1245" s="90">
        <v>5</v>
      </c>
      <c r="Y1245" s="89" t="s">
        <v>1057</v>
      </c>
      <c r="Z1245" s="89" t="s">
        <v>259</v>
      </c>
      <c r="AA1245" s="89" t="s">
        <v>228</v>
      </c>
      <c r="AI1245" s="16"/>
    </row>
    <row r="1246" spans="22:35" x14ac:dyDescent="0.25">
      <c r="V1246" s="6" t="str">
        <f t="shared" si="27"/>
        <v>8490Wellington Football Club</v>
      </c>
      <c r="W1246" s="89">
        <v>8490</v>
      </c>
      <c r="X1246" s="90">
        <v>6</v>
      </c>
      <c r="Y1246" s="89" t="s">
        <v>1058</v>
      </c>
      <c r="Z1246" s="89" t="s">
        <v>247</v>
      </c>
      <c r="AA1246" s="89" t="s">
        <v>222</v>
      </c>
      <c r="AI1246" s="16"/>
    </row>
    <row r="1247" spans="22:35" x14ac:dyDescent="0.25">
      <c r="V1247" s="6" t="str">
        <f t="shared" si="27"/>
        <v>8490New Site</v>
      </c>
      <c r="W1247" s="89">
        <v>8490</v>
      </c>
      <c r="X1247" s="90">
        <v>95</v>
      </c>
      <c r="Y1247" s="89" t="s">
        <v>764</v>
      </c>
      <c r="Z1247" s="89"/>
      <c r="AA1247" s="89"/>
      <c r="AI1247" s="16"/>
    </row>
    <row r="1248" spans="22:35" x14ac:dyDescent="0.25">
      <c r="V1248" s="6" t="str">
        <f t="shared" si="27"/>
        <v>8498Main Campus</v>
      </c>
      <c r="W1248" s="89">
        <v>8498</v>
      </c>
      <c r="X1248" s="90">
        <v>1</v>
      </c>
      <c r="Y1248" s="89" t="s">
        <v>15</v>
      </c>
      <c r="Z1248" s="89" t="s">
        <v>247</v>
      </c>
      <c r="AA1248" s="89" t="s">
        <v>222</v>
      </c>
      <c r="AI1248" s="16"/>
    </row>
    <row r="1249" spans="22:35" x14ac:dyDescent="0.25">
      <c r="V1249" s="6" t="str">
        <f t="shared" si="27"/>
        <v>8498Wellington College of Education</v>
      </c>
      <c r="W1249" s="89">
        <v>8498</v>
      </c>
      <c r="X1249" s="90">
        <v>2</v>
      </c>
      <c r="Y1249" s="89" t="s">
        <v>1607</v>
      </c>
      <c r="Z1249" s="89" t="s">
        <v>247</v>
      </c>
      <c r="AA1249" s="89" t="s">
        <v>222</v>
      </c>
      <c r="AI1249" s="16"/>
    </row>
    <row r="1250" spans="22:35" x14ac:dyDescent="0.25">
      <c r="V1250" s="6" t="str">
        <f t="shared" si="27"/>
        <v>8498Wellington College of Education - Victoria University of Wellington</v>
      </c>
      <c r="W1250" s="89">
        <v>8498</v>
      </c>
      <c r="X1250" s="90">
        <v>2</v>
      </c>
      <c r="Y1250" s="89" t="s">
        <v>1608</v>
      </c>
      <c r="Z1250" s="89" t="s">
        <v>247</v>
      </c>
      <c r="AA1250" s="89" t="s">
        <v>222</v>
      </c>
      <c r="AI1250" s="16"/>
    </row>
    <row r="1251" spans="22:35" x14ac:dyDescent="0.25">
      <c r="V1251" s="6" t="str">
        <f t="shared" si="27"/>
        <v>8498St Peter Chanel Church Centre</v>
      </c>
      <c r="W1251" s="89">
        <v>8498</v>
      </c>
      <c r="X1251" s="90">
        <v>3</v>
      </c>
      <c r="Y1251" s="89" t="s">
        <v>1609</v>
      </c>
      <c r="Z1251" s="89" t="s">
        <v>319</v>
      </c>
      <c r="AA1251" s="89" t="s">
        <v>222</v>
      </c>
      <c r="AI1251" s="16"/>
    </row>
    <row r="1252" spans="22:35" x14ac:dyDescent="0.25">
      <c r="V1252" s="6" t="str">
        <f t="shared" si="27"/>
        <v>8498Stella Maris Conference Centre</v>
      </c>
      <c r="W1252" s="89">
        <v>8498</v>
      </c>
      <c r="X1252" s="90">
        <v>4</v>
      </c>
      <c r="Y1252" s="89" t="s">
        <v>1610</v>
      </c>
      <c r="Z1252" s="89" t="s">
        <v>247</v>
      </c>
      <c r="AA1252" s="89" t="s">
        <v>222</v>
      </c>
      <c r="AI1252" s="16"/>
    </row>
    <row r="1253" spans="22:35" x14ac:dyDescent="0.25">
      <c r="V1253" s="6" t="str">
        <f t="shared" si="27"/>
        <v>8498Pompallier Centre</v>
      </c>
      <c r="W1253" s="6">
        <v>8498</v>
      </c>
      <c r="X1253" s="6">
        <v>5</v>
      </c>
      <c r="Y1253" s="6" t="s">
        <v>1611</v>
      </c>
      <c r="Z1253" s="6" t="s">
        <v>227</v>
      </c>
      <c r="AA1253" s="6" t="s">
        <v>228</v>
      </c>
      <c r="AI1253" s="16"/>
    </row>
    <row r="1254" spans="22:35" x14ac:dyDescent="0.25">
      <c r="V1254" s="6" t="str">
        <f t="shared" si="27"/>
        <v>8498Holy Cross Formation Centre</v>
      </c>
      <c r="W1254" s="89">
        <v>8498</v>
      </c>
      <c r="X1254" s="90">
        <v>6</v>
      </c>
      <c r="Y1254" s="89" t="s">
        <v>1612</v>
      </c>
      <c r="Z1254" s="89" t="s">
        <v>219</v>
      </c>
      <c r="AA1254" s="89" t="s">
        <v>217</v>
      </c>
      <c r="AI1254" s="16"/>
    </row>
    <row r="1255" spans="22:35" x14ac:dyDescent="0.25">
      <c r="V1255" s="6" t="str">
        <f t="shared" si="27"/>
        <v>8498Catholic Cathedral College</v>
      </c>
      <c r="W1255" s="89">
        <v>8498</v>
      </c>
      <c r="X1255" s="90">
        <v>7</v>
      </c>
      <c r="Y1255" s="89" t="s">
        <v>1613</v>
      </c>
      <c r="Z1255" s="89" t="s">
        <v>215</v>
      </c>
      <c r="AA1255" s="89" t="s">
        <v>214</v>
      </c>
      <c r="AI1255" s="16"/>
    </row>
    <row r="1256" spans="22:35" x14ac:dyDescent="0.25">
      <c r="V1256" s="6" t="str">
        <f t="shared" si="27"/>
        <v>8498Christchurch College of Education</v>
      </c>
      <c r="W1256" s="89">
        <v>8498</v>
      </c>
      <c r="X1256" s="90">
        <v>8</v>
      </c>
      <c r="Y1256" s="89" t="s">
        <v>1614</v>
      </c>
      <c r="Z1256" s="89" t="s">
        <v>215</v>
      </c>
      <c r="AA1256" s="89" t="s">
        <v>214</v>
      </c>
      <c r="AI1256" s="16"/>
    </row>
    <row r="1257" spans="22:35" x14ac:dyDescent="0.25">
      <c r="V1257" s="6" t="str">
        <f t="shared" si="27"/>
        <v>8498Christchurch College of Education - University of Canterbury</v>
      </c>
      <c r="W1257" s="89">
        <v>8498</v>
      </c>
      <c r="X1257" s="90">
        <v>8</v>
      </c>
      <c r="Y1257" s="89" t="s">
        <v>1615</v>
      </c>
      <c r="Z1257" s="89" t="s">
        <v>215</v>
      </c>
      <c r="AA1257" s="89" t="s">
        <v>214</v>
      </c>
      <c r="AI1257" s="16"/>
    </row>
    <row r="1258" spans="22:35" x14ac:dyDescent="0.25">
      <c r="V1258" s="6" t="str">
        <f t="shared" si="27"/>
        <v>8498St Columba Centre</v>
      </c>
      <c r="W1258" s="89">
        <v>8498</v>
      </c>
      <c r="X1258" s="90">
        <v>9</v>
      </c>
      <c r="Y1258" s="89" t="s">
        <v>1616</v>
      </c>
      <c r="Z1258" s="89" t="s">
        <v>227</v>
      </c>
      <c r="AA1258" s="89" t="s">
        <v>228</v>
      </c>
      <c r="AI1258" s="16"/>
    </row>
    <row r="1259" spans="22:35" x14ac:dyDescent="0.25">
      <c r="V1259" s="6" t="str">
        <f t="shared" si="27"/>
        <v>8498Chanel Centre</v>
      </c>
      <c r="W1259" s="89">
        <v>8498</v>
      </c>
      <c r="X1259" s="90">
        <v>10</v>
      </c>
      <c r="Y1259" s="89" t="s">
        <v>1617</v>
      </c>
      <c r="Z1259" s="89" t="s">
        <v>225</v>
      </c>
      <c r="AA1259" s="89" t="s">
        <v>226</v>
      </c>
      <c r="AI1259" s="16"/>
    </row>
    <row r="1260" spans="22:35" x14ac:dyDescent="0.25">
      <c r="V1260" s="6" t="str">
        <f t="shared" si="27"/>
        <v>8498Massey University - Institute of Education</v>
      </c>
      <c r="W1260" s="89">
        <v>8498</v>
      </c>
      <c r="X1260" s="90">
        <v>12</v>
      </c>
      <c r="Y1260" s="89" t="s">
        <v>1618</v>
      </c>
      <c r="Z1260" s="89" t="s">
        <v>323</v>
      </c>
      <c r="AA1260" s="89" t="s">
        <v>324</v>
      </c>
      <c r="AI1260" s="16"/>
    </row>
    <row r="1261" spans="22:35" x14ac:dyDescent="0.25">
      <c r="V1261" s="6" t="str">
        <f t="shared" si="27"/>
        <v>8498Massey University College of Education</v>
      </c>
      <c r="W1261" s="89">
        <v>8498</v>
      </c>
      <c r="X1261" s="90">
        <v>12</v>
      </c>
      <c r="Y1261" s="89" t="s">
        <v>1619</v>
      </c>
      <c r="Z1261" s="89" t="s">
        <v>323</v>
      </c>
      <c r="AA1261" s="89" t="s">
        <v>324</v>
      </c>
      <c r="AI1261" s="16"/>
    </row>
    <row r="1262" spans="22:35" x14ac:dyDescent="0.25">
      <c r="V1262" s="6" t="str">
        <f t="shared" si="27"/>
        <v>8498Te Rau Aroha Diocesan Centre</v>
      </c>
      <c r="W1262" s="89">
        <v>8498</v>
      </c>
      <c r="X1262" s="90">
        <v>14</v>
      </c>
      <c r="Y1262" s="89" t="s">
        <v>1620</v>
      </c>
      <c r="Z1262" s="89" t="s">
        <v>323</v>
      </c>
      <c r="AA1262" s="89" t="s">
        <v>324</v>
      </c>
      <c r="AI1262" s="16"/>
    </row>
    <row r="1263" spans="22:35" x14ac:dyDescent="0.25">
      <c r="V1263" s="6" t="str">
        <f t="shared" si="27"/>
        <v>8498Roncalli College</v>
      </c>
      <c r="W1263" s="89">
        <v>8498</v>
      </c>
      <c r="X1263" s="90">
        <v>15</v>
      </c>
      <c r="Y1263" s="89" t="s">
        <v>1621</v>
      </c>
      <c r="Z1263" s="89" t="s">
        <v>218</v>
      </c>
      <c r="AA1263" s="89" t="s">
        <v>214</v>
      </c>
      <c r="AI1263" s="16"/>
    </row>
    <row r="1264" spans="22:35" x14ac:dyDescent="0.25">
      <c r="V1264" s="6" t="str">
        <f t="shared" si="27"/>
        <v>8498John Paul 11 High School</v>
      </c>
      <c r="W1264" s="89">
        <v>8498</v>
      </c>
      <c r="X1264" s="90">
        <v>16</v>
      </c>
      <c r="Y1264" s="89" t="s">
        <v>1622</v>
      </c>
      <c r="Z1264" s="89" t="s">
        <v>211</v>
      </c>
      <c r="AA1264" s="89" t="s">
        <v>212</v>
      </c>
      <c r="AI1264" s="16"/>
    </row>
    <row r="1265" spans="22:35" x14ac:dyDescent="0.25">
      <c r="V1265" s="6" t="str">
        <f t="shared" si="27"/>
        <v>8498St Margaret's College</v>
      </c>
      <c r="W1265" s="6">
        <v>8498</v>
      </c>
      <c r="X1265" s="6">
        <v>17</v>
      </c>
      <c r="Y1265" s="6" t="s">
        <v>1623</v>
      </c>
      <c r="Z1265" s="6" t="s">
        <v>219</v>
      </c>
      <c r="AA1265" s="6" t="s">
        <v>217</v>
      </c>
      <c r="AI1265" s="16"/>
    </row>
    <row r="1266" spans="22:35" x14ac:dyDescent="0.25">
      <c r="V1266" s="6" t="str">
        <f t="shared" si="27"/>
        <v>8498St John's College</v>
      </c>
      <c r="W1266" s="89">
        <v>8498</v>
      </c>
      <c r="X1266" s="90">
        <v>18</v>
      </c>
      <c r="Y1266" s="89" t="s">
        <v>1624</v>
      </c>
      <c r="Z1266" s="89" t="s">
        <v>225</v>
      </c>
      <c r="AA1266" s="89" t="s">
        <v>226</v>
      </c>
      <c r="AI1266" s="16"/>
    </row>
    <row r="1267" spans="22:35" x14ac:dyDescent="0.25">
      <c r="V1267" s="6" t="str">
        <f t="shared" si="27"/>
        <v>8498Campion College</v>
      </c>
      <c r="W1267" s="6">
        <v>8498</v>
      </c>
      <c r="X1267" s="6">
        <v>19</v>
      </c>
      <c r="Y1267" s="6" t="s">
        <v>1625</v>
      </c>
      <c r="Z1267" s="6" t="s">
        <v>234</v>
      </c>
      <c r="AA1267" s="6" t="s">
        <v>235</v>
      </c>
      <c r="AI1267" s="16"/>
    </row>
    <row r="1268" spans="22:35" x14ac:dyDescent="0.25">
      <c r="V1268" s="6" t="str">
        <f t="shared" si="27"/>
        <v>8498Aquinas College</v>
      </c>
      <c r="W1268" s="89">
        <v>8498</v>
      </c>
      <c r="X1268" s="90">
        <v>20</v>
      </c>
      <c r="Y1268" s="89" t="s">
        <v>1626</v>
      </c>
      <c r="Z1268" s="89" t="s">
        <v>230</v>
      </c>
      <c r="AA1268" s="89" t="s">
        <v>231</v>
      </c>
      <c r="AI1268" s="16"/>
    </row>
    <row r="1269" spans="22:35" x14ac:dyDescent="0.25">
      <c r="V1269" s="6" t="str">
        <f t="shared" si="27"/>
        <v>8498New Site</v>
      </c>
      <c r="W1269" s="6">
        <v>8498</v>
      </c>
      <c r="X1269" s="6">
        <v>95</v>
      </c>
      <c r="Y1269" s="6" t="s">
        <v>764</v>
      </c>
      <c r="Z1269" s="6"/>
      <c r="AA1269" s="6"/>
      <c r="AI1269" s="16"/>
    </row>
    <row r="1270" spans="22:35" x14ac:dyDescent="0.25">
      <c r="V1270" s="6" t="str">
        <f t="shared" si="27"/>
        <v>8498Distance Learning</v>
      </c>
      <c r="W1270" s="89">
        <v>8498</v>
      </c>
      <c r="X1270" s="90">
        <v>98</v>
      </c>
      <c r="Y1270" s="89" t="s">
        <v>911</v>
      </c>
      <c r="Z1270" s="89" t="s">
        <v>822</v>
      </c>
      <c r="AA1270" s="89" t="s">
        <v>822</v>
      </c>
      <c r="AI1270" s="16"/>
    </row>
    <row r="1271" spans="22:35" x14ac:dyDescent="0.25">
      <c r="V1271" s="6" t="str">
        <f t="shared" si="27"/>
        <v>8502Main Campus</v>
      </c>
      <c r="W1271" s="6">
        <v>8502</v>
      </c>
      <c r="X1271" s="6">
        <v>1</v>
      </c>
      <c r="Y1271" s="6" t="s">
        <v>15</v>
      </c>
      <c r="Z1271" s="6" t="s">
        <v>247</v>
      </c>
      <c r="AA1271" s="6" t="s">
        <v>222</v>
      </c>
      <c r="AI1271" s="16"/>
    </row>
    <row r="1272" spans="22:35" x14ac:dyDescent="0.25">
      <c r="V1272" s="6" t="str">
        <f t="shared" si="27"/>
        <v>8502New Site</v>
      </c>
      <c r="W1272" s="89">
        <v>8502</v>
      </c>
      <c r="X1272" s="90">
        <v>95</v>
      </c>
      <c r="Y1272" s="89" t="s">
        <v>764</v>
      </c>
      <c r="Z1272" s="89"/>
      <c r="AA1272" s="89"/>
      <c r="AI1272" s="16"/>
    </row>
    <row r="1273" spans="22:35" x14ac:dyDescent="0.25">
      <c r="V1273" s="6" t="str">
        <f t="shared" si="27"/>
        <v>8504Main Campus</v>
      </c>
      <c r="W1273" s="6">
        <v>8504</v>
      </c>
      <c r="X1273" s="6">
        <v>1</v>
      </c>
      <c r="Y1273" s="6" t="s">
        <v>15</v>
      </c>
      <c r="Z1273" s="6" t="s">
        <v>510</v>
      </c>
      <c r="AA1273" s="6" t="s">
        <v>222</v>
      </c>
      <c r="AI1273" s="16"/>
    </row>
    <row r="1274" spans="22:35" x14ac:dyDescent="0.25">
      <c r="V1274" s="6" t="str">
        <f t="shared" si="27"/>
        <v>8504Stratford Demonstration Farm</v>
      </c>
      <c r="W1274" s="89">
        <v>8504</v>
      </c>
      <c r="X1274" s="90">
        <v>2</v>
      </c>
      <c r="Y1274" s="89" t="s">
        <v>511</v>
      </c>
      <c r="Z1274" s="89" t="s">
        <v>385</v>
      </c>
      <c r="AA1274" s="89" t="s">
        <v>298</v>
      </c>
      <c r="AI1274" s="16"/>
    </row>
    <row r="1275" spans="22:35" x14ac:dyDescent="0.25">
      <c r="V1275" s="6" t="str">
        <f t="shared" si="27"/>
        <v>8504Eastern Institute of Technology</v>
      </c>
      <c r="W1275" s="89">
        <v>8504</v>
      </c>
      <c r="X1275" s="90">
        <v>3</v>
      </c>
      <c r="Y1275" s="89" t="s">
        <v>20</v>
      </c>
      <c r="Z1275" s="89" t="s">
        <v>223</v>
      </c>
      <c r="AA1275" s="89" t="s">
        <v>224</v>
      </c>
      <c r="AI1275" s="16"/>
    </row>
    <row r="1276" spans="22:35" x14ac:dyDescent="0.25">
      <c r="V1276" s="6" t="str">
        <f t="shared" si="27"/>
        <v>8504Panorama Equestrian Centre</v>
      </c>
      <c r="W1276" s="89">
        <v>8504</v>
      </c>
      <c r="X1276" s="90">
        <v>4</v>
      </c>
      <c r="Y1276" s="89" t="s">
        <v>512</v>
      </c>
      <c r="Z1276" s="89" t="s">
        <v>510</v>
      </c>
      <c r="AA1276" s="89" t="s">
        <v>222</v>
      </c>
      <c r="AI1276" s="16"/>
    </row>
    <row r="1277" spans="22:35" x14ac:dyDescent="0.25">
      <c r="V1277" s="6" t="str">
        <f t="shared" si="27"/>
        <v>8504Buttermilk</v>
      </c>
      <c r="W1277" s="6">
        <v>8504</v>
      </c>
      <c r="X1277" s="6">
        <v>5</v>
      </c>
      <c r="Y1277" s="6" t="s">
        <v>1059</v>
      </c>
      <c r="Z1277" s="6" t="s">
        <v>513</v>
      </c>
      <c r="AA1277" s="6" t="s">
        <v>226</v>
      </c>
      <c r="AI1277" s="16"/>
    </row>
    <row r="1278" spans="22:35" x14ac:dyDescent="0.25">
      <c r="V1278" s="6" t="str">
        <f t="shared" si="27"/>
        <v>8504291-295 Kamo Road</v>
      </c>
      <c r="W1278" s="89">
        <v>8504</v>
      </c>
      <c r="X1278" s="90">
        <v>6</v>
      </c>
      <c r="Y1278" s="89" t="s">
        <v>1060</v>
      </c>
      <c r="Z1278" s="89" t="s">
        <v>236</v>
      </c>
      <c r="AA1278" s="89" t="s">
        <v>237</v>
      </c>
      <c r="AI1278" s="16"/>
    </row>
    <row r="1279" spans="22:35" x14ac:dyDescent="0.25">
      <c r="V1279" s="6" t="str">
        <f t="shared" si="27"/>
        <v>8504Northland</v>
      </c>
      <c r="W1279" s="89">
        <v>8504</v>
      </c>
      <c r="X1279" s="90">
        <v>6</v>
      </c>
      <c r="Y1279" s="89" t="s">
        <v>1</v>
      </c>
      <c r="Z1279" s="89" t="s">
        <v>236</v>
      </c>
      <c r="AA1279" s="89" t="s">
        <v>237</v>
      </c>
      <c r="AI1279" s="16"/>
    </row>
    <row r="1280" spans="22:35" x14ac:dyDescent="0.25">
      <c r="V1280" s="6" t="str">
        <f t="shared" si="27"/>
        <v>8504Rahui Pokeka Campus - Te Wananga o Aotearoa</v>
      </c>
      <c r="W1280" s="89">
        <v>8504</v>
      </c>
      <c r="X1280" s="90">
        <v>7</v>
      </c>
      <c r="Y1280" s="89" t="s">
        <v>1061</v>
      </c>
      <c r="Z1280" s="89" t="s">
        <v>415</v>
      </c>
      <c r="AA1280" s="89" t="s">
        <v>226</v>
      </c>
      <c r="AI1280" s="16"/>
    </row>
    <row r="1281" spans="22:35" x14ac:dyDescent="0.25">
      <c r="V1281" s="6" t="str">
        <f t="shared" si="27"/>
        <v>8504Dunedin - Momona Hall (Temporary)</v>
      </c>
      <c r="W1281" s="89">
        <v>8504</v>
      </c>
      <c r="X1281" s="90">
        <v>8</v>
      </c>
      <c r="Y1281" s="89" t="s">
        <v>1062</v>
      </c>
      <c r="Z1281" s="89" t="s">
        <v>219</v>
      </c>
      <c r="AA1281" s="89" t="s">
        <v>217</v>
      </c>
      <c r="AI1281" s="16"/>
    </row>
    <row r="1282" spans="22:35" x14ac:dyDescent="0.25">
      <c r="V1282" s="6" t="str">
        <f t="shared" ref="V1282:V1345" si="28">W1282&amp;Y1282</f>
        <v>8504Invercargill - Southland Times Meeting rooms (Temporary)</v>
      </c>
      <c r="W1282" s="89">
        <v>8504</v>
      </c>
      <c r="X1282" s="90">
        <v>9</v>
      </c>
      <c r="Y1282" s="89" t="s">
        <v>1063</v>
      </c>
      <c r="Z1282" s="89" t="s">
        <v>376</v>
      </c>
      <c r="AA1282" s="89" t="s">
        <v>377</v>
      </c>
      <c r="AI1282" s="16"/>
    </row>
    <row r="1283" spans="22:35" x14ac:dyDescent="0.25">
      <c r="V1283" s="6" t="str">
        <f t="shared" si="28"/>
        <v>8504Wellington - Johnsonville Community Centre (Temporary)</v>
      </c>
      <c r="W1283" s="89">
        <v>8504</v>
      </c>
      <c r="X1283" s="90">
        <v>10</v>
      </c>
      <c r="Y1283" s="89" t="s">
        <v>1064</v>
      </c>
      <c r="Z1283" s="89" t="s">
        <v>247</v>
      </c>
      <c r="AA1283" s="89" t="s">
        <v>222</v>
      </c>
      <c r="AI1283" s="16"/>
    </row>
    <row r="1284" spans="22:35" x14ac:dyDescent="0.25">
      <c r="V1284" s="6" t="str">
        <f t="shared" si="28"/>
        <v>8504Stratford - Taratahi Agricultrual Training Centre</v>
      </c>
      <c r="W1284" s="89">
        <v>8504</v>
      </c>
      <c r="X1284" s="90">
        <v>11</v>
      </c>
      <c r="Y1284" s="89" t="s">
        <v>1065</v>
      </c>
      <c r="Z1284" s="89" t="s">
        <v>385</v>
      </c>
      <c r="AA1284" s="89" t="s">
        <v>298</v>
      </c>
      <c r="AI1284" s="16"/>
    </row>
    <row r="1285" spans="22:35" x14ac:dyDescent="0.25">
      <c r="V1285" s="6" t="str">
        <f t="shared" si="28"/>
        <v>8504Unitec</v>
      </c>
      <c r="W1285" s="89">
        <v>8504</v>
      </c>
      <c r="X1285" s="90">
        <v>12</v>
      </c>
      <c r="Y1285" s="89" t="s">
        <v>1066</v>
      </c>
      <c r="Z1285" s="89" t="s">
        <v>227</v>
      </c>
      <c r="AA1285" s="89" t="s">
        <v>228</v>
      </c>
      <c r="AI1285" s="16"/>
    </row>
    <row r="1286" spans="22:35" x14ac:dyDescent="0.25">
      <c r="V1286" s="6" t="str">
        <f t="shared" si="28"/>
        <v>8504Palmerston North - Hancock Community House (Temporary)</v>
      </c>
      <c r="W1286" s="89">
        <v>8504</v>
      </c>
      <c r="X1286" s="90">
        <v>14</v>
      </c>
      <c r="Y1286" s="89" t="s">
        <v>1067</v>
      </c>
      <c r="Z1286" s="89" t="s">
        <v>323</v>
      </c>
      <c r="AA1286" s="89" t="s">
        <v>324</v>
      </c>
      <c r="AI1286" s="16"/>
    </row>
    <row r="1287" spans="22:35" x14ac:dyDescent="0.25">
      <c r="V1287" s="6" t="str">
        <f t="shared" si="28"/>
        <v>8504South Springston Memorial Hall, Christchurch (Temporary)</v>
      </c>
      <c r="W1287" s="89">
        <v>8504</v>
      </c>
      <c r="X1287" s="90">
        <v>15</v>
      </c>
      <c r="Y1287" s="89" t="s">
        <v>1068</v>
      </c>
      <c r="Z1287" s="89" t="s">
        <v>427</v>
      </c>
      <c r="AA1287" s="89" t="s">
        <v>214</v>
      </c>
      <c r="AI1287" s="16"/>
    </row>
    <row r="1288" spans="22:35" x14ac:dyDescent="0.25">
      <c r="V1288" s="6" t="str">
        <f t="shared" si="28"/>
        <v>8504Rangiora Mandeville Fire Station Christchurch (Temporary)</v>
      </c>
      <c r="W1288" s="6">
        <v>8504</v>
      </c>
      <c r="X1288" s="6">
        <v>16</v>
      </c>
      <c r="Y1288" s="6" t="s">
        <v>1069</v>
      </c>
      <c r="Z1288" s="6" t="s">
        <v>213</v>
      </c>
      <c r="AA1288" s="6" t="s">
        <v>214</v>
      </c>
      <c r="AI1288" s="16"/>
    </row>
    <row r="1289" spans="22:35" x14ac:dyDescent="0.25">
      <c r="V1289" s="6" t="str">
        <f t="shared" si="28"/>
        <v>8504Welcome Bay Community Centre, Tauranga, (Temporary)</v>
      </c>
      <c r="W1289" s="89">
        <v>8504</v>
      </c>
      <c r="X1289" s="90">
        <v>17</v>
      </c>
      <c r="Y1289" s="89" t="s">
        <v>1070</v>
      </c>
      <c r="Z1289" s="89" t="s">
        <v>230</v>
      </c>
      <c r="AA1289" s="89" t="s">
        <v>231</v>
      </c>
      <c r="AI1289" s="16"/>
    </row>
    <row r="1290" spans="22:35" x14ac:dyDescent="0.25">
      <c r="V1290" s="6" t="str">
        <f t="shared" si="28"/>
        <v>8504Presbyterian Church Hall, Cromwell (Temporary)</v>
      </c>
      <c r="W1290" s="89">
        <v>8504</v>
      </c>
      <c r="X1290" s="90">
        <v>18</v>
      </c>
      <c r="Y1290" s="89" t="s">
        <v>1071</v>
      </c>
      <c r="Z1290" s="89" t="s">
        <v>371</v>
      </c>
      <c r="AA1290" s="89" t="s">
        <v>217</v>
      </c>
      <c r="AI1290" s="16"/>
    </row>
    <row r="1291" spans="22:35" x14ac:dyDescent="0.25">
      <c r="V1291" s="6" t="str">
        <f t="shared" si="28"/>
        <v>8504EIT Rural Studies Hall, Gisborne (Temporary)</v>
      </c>
      <c r="W1291" s="89">
        <v>8504</v>
      </c>
      <c r="X1291" s="90">
        <v>19</v>
      </c>
      <c r="Y1291" s="89" t="s">
        <v>1072</v>
      </c>
      <c r="Z1291" s="89" t="s">
        <v>234</v>
      </c>
      <c r="AA1291" s="89" t="s">
        <v>235</v>
      </c>
      <c r="AI1291" s="16"/>
    </row>
    <row r="1292" spans="22:35" x14ac:dyDescent="0.25">
      <c r="V1292" s="6" t="str">
        <f t="shared" si="28"/>
        <v>8504Wakefield Fire Station, Nelson (Temporary)</v>
      </c>
      <c r="W1292" s="89">
        <v>8504</v>
      </c>
      <c r="X1292" s="90">
        <v>20</v>
      </c>
      <c r="Y1292" s="89" t="s">
        <v>1073</v>
      </c>
      <c r="Z1292" s="89" t="s">
        <v>349</v>
      </c>
      <c r="AA1292" s="89" t="s">
        <v>350</v>
      </c>
      <c r="AI1292" s="16"/>
    </row>
    <row r="1293" spans="22:35" x14ac:dyDescent="0.25">
      <c r="V1293" s="6" t="str">
        <f t="shared" si="28"/>
        <v>8504Agrilearn, Timaru (Temporary)</v>
      </c>
      <c r="W1293" s="89">
        <v>8504</v>
      </c>
      <c r="X1293" s="90">
        <v>21</v>
      </c>
      <c r="Y1293" s="89" t="s">
        <v>1074</v>
      </c>
      <c r="Z1293" s="89" t="s">
        <v>218</v>
      </c>
      <c r="AA1293" s="89" t="s">
        <v>214</v>
      </c>
      <c r="AI1293" s="16"/>
    </row>
    <row r="1294" spans="22:35" x14ac:dyDescent="0.25">
      <c r="V1294" s="6" t="str">
        <f t="shared" si="28"/>
        <v>8504St Francis Community Church, Hamilton (Temporary)</v>
      </c>
      <c r="W1294" s="89">
        <v>8504</v>
      </c>
      <c r="X1294" s="90">
        <v>22</v>
      </c>
      <c r="Y1294" s="89" t="s">
        <v>1075</v>
      </c>
      <c r="Z1294" s="89" t="s">
        <v>225</v>
      </c>
      <c r="AA1294" s="89" t="s">
        <v>226</v>
      </c>
      <c r="AI1294" s="16"/>
    </row>
    <row r="1295" spans="22:35" x14ac:dyDescent="0.25">
      <c r="V1295" s="6" t="str">
        <f t="shared" si="28"/>
        <v>8504Taupo Bay - Te Umanga - Stony Creek Station</v>
      </c>
      <c r="W1295" s="89">
        <v>8504</v>
      </c>
      <c r="X1295" s="90">
        <v>23</v>
      </c>
      <c r="Y1295" s="89" t="s">
        <v>1076</v>
      </c>
      <c r="Z1295" s="89" t="s">
        <v>246</v>
      </c>
      <c r="AA1295" s="89" t="s">
        <v>237</v>
      </c>
      <c r="AI1295" s="16"/>
    </row>
    <row r="1296" spans="22:35" x14ac:dyDescent="0.25">
      <c r="V1296" s="6" t="str">
        <f t="shared" si="28"/>
        <v>8504New Zealand Dairy Academy</v>
      </c>
      <c r="W1296" s="89">
        <v>8504</v>
      </c>
      <c r="X1296" s="90">
        <v>24</v>
      </c>
      <c r="Y1296" s="89" t="s">
        <v>1077</v>
      </c>
      <c r="Z1296" s="89" t="s">
        <v>316</v>
      </c>
      <c r="AA1296" s="89" t="s">
        <v>226</v>
      </c>
      <c r="AI1296" s="16"/>
    </row>
    <row r="1297" spans="22:35" x14ac:dyDescent="0.25">
      <c r="V1297" s="6" t="str">
        <f t="shared" si="28"/>
        <v>8504Invercargill</v>
      </c>
      <c r="W1297" s="6">
        <v>8504</v>
      </c>
      <c r="X1297" s="6">
        <v>25</v>
      </c>
      <c r="Y1297" s="6" t="s">
        <v>111</v>
      </c>
      <c r="Z1297" s="6" t="s">
        <v>376</v>
      </c>
      <c r="AA1297" s="6" t="s">
        <v>377</v>
      </c>
      <c r="AI1297" s="16"/>
    </row>
    <row r="1298" spans="22:35" x14ac:dyDescent="0.25">
      <c r="V1298" s="6" t="str">
        <f t="shared" si="28"/>
        <v>8504New Site</v>
      </c>
      <c r="W1298" s="89">
        <v>8504</v>
      </c>
      <c r="X1298" s="90">
        <v>95</v>
      </c>
      <c r="Y1298" s="89" t="s">
        <v>764</v>
      </c>
      <c r="Z1298" s="89"/>
      <c r="AA1298" s="89"/>
      <c r="AI1298" s="16"/>
    </row>
    <row r="1299" spans="22:35" x14ac:dyDescent="0.25">
      <c r="V1299" s="6" t="str">
        <f t="shared" si="28"/>
        <v>8504Main Campus (Extramural)</v>
      </c>
      <c r="W1299" s="6">
        <v>8504</v>
      </c>
      <c r="X1299" s="6">
        <v>98</v>
      </c>
      <c r="Y1299" s="6" t="s">
        <v>962</v>
      </c>
      <c r="Z1299" s="6" t="s">
        <v>822</v>
      </c>
      <c r="AA1299" s="6" t="s">
        <v>822</v>
      </c>
      <c r="AI1299" s="16"/>
    </row>
    <row r="1300" spans="22:35" x14ac:dyDescent="0.25">
      <c r="V1300" s="6" t="str">
        <f t="shared" si="28"/>
        <v>8509Main Campus</v>
      </c>
      <c r="W1300" s="89">
        <v>8509</v>
      </c>
      <c r="X1300" s="90">
        <v>1</v>
      </c>
      <c r="Y1300" s="89" t="s">
        <v>15</v>
      </c>
      <c r="Z1300" s="89" t="s">
        <v>227</v>
      </c>
      <c r="AA1300" s="89" t="s">
        <v>228</v>
      </c>
      <c r="AI1300" s="16"/>
    </row>
    <row r="1301" spans="22:35" x14ac:dyDescent="0.25">
      <c r="V1301" s="6" t="str">
        <f t="shared" si="28"/>
        <v>8509Amber House</v>
      </c>
      <c r="W1301" s="6">
        <v>8509</v>
      </c>
      <c r="X1301" s="6">
        <v>2</v>
      </c>
      <c r="Y1301" s="6" t="s">
        <v>1627</v>
      </c>
      <c r="Z1301" s="6" t="s">
        <v>227</v>
      </c>
      <c r="AA1301" s="6" t="s">
        <v>228</v>
      </c>
      <c r="AI1301" s="16"/>
    </row>
    <row r="1302" spans="22:35" x14ac:dyDescent="0.25">
      <c r="V1302" s="6" t="str">
        <f t="shared" si="28"/>
        <v>8509Christchurch</v>
      </c>
      <c r="W1302" s="89">
        <v>8509</v>
      </c>
      <c r="X1302" s="90">
        <v>2</v>
      </c>
      <c r="Y1302" s="89" t="s">
        <v>37</v>
      </c>
      <c r="Z1302" s="89" t="s">
        <v>215</v>
      </c>
      <c r="AA1302" s="89" t="s">
        <v>214</v>
      </c>
      <c r="AI1302" s="16"/>
    </row>
    <row r="1303" spans="22:35" x14ac:dyDescent="0.25">
      <c r="V1303" s="6" t="str">
        <f t="shared" si="28"/>
        <v>8509Randolph St Studios</v>
      </c>
      <c r="W1303" s="6">
        <v>8509</v>
      </c>
      <c r="X1303" s="6">
        <v>3</v>
      </c>
      <c r="Y1303" s="6" t="s">
        <v>1628</v>
      </c>
      <c r="Z1303" s="6" t="s">
        <v>227</v>
      </c>
      <c r="AA1303" s="6" t="s">
        <v>228</v>
      </c>
      <c r="AI1303" s="16"/>
    </row>
    <row r="1304" spans="22:35" x14ac:dyDescent="0.25">
      <c r="V1304" s="6" t="str">
        <f t="shared" si="28"/>
        <v>8509New Site</v>
      </c>
      <c r="W1304" s="89">
        <v>8509</v>
      </c>
      <c r="X1304" s="90">
        <v>95</v>
      </c>
      <c r="Y1304" s="89" t="s">
        <v>764</v>
      </c>
      <c r="Z1304" s="89"/>
      <c r="AA1304" s="89"/>
      <c r="AI1304" s="16"/>
    </row>
    <row r="1305" spans="22:35" x14ac:dyDescent="0.25">
      <c r="V1305" s="6" t="str">
        <f t="shared" si="28"/>
        <v>8530Auckland</v>
      </c>
      <c r="W1305" s="6">
        <v>8530</v>
      </c>
      <c r="X1305" s="6">
        <v>1</v>
      </c>
      <c r="Y1305" s="6" t="s">
        <v>2</v>
      </c>
      <c r="Z1305" s="6" t="s">
        <v>227</v>
      </c>
      <c r="AA1305" s="6" t="s">
        <v>228</v>
      </c>
      <c r="AI1305" s="16"/>
    </row>
    <row r="1306" spans="22:35" x14ac:dyDescent="0.25">
      <c r="V1306" s="6" t="str">
        <f t="shared" si="28"/>
        <v>8530Manav Rachna International University (MRIU)</v>
      </c>
      <c r="W1306" s="89">
        <v>8530</v>
      </c>
      <c r="X1306" s="90">
        <v>2</v>
      </c>
      <c r="Y1306" s="89" t="s">
        <v>1629</v>
      </c>
      <c r="Z1306" s="89" t="s">
        <v>1350</v>
      </c>
      <c r="AA1306" s="89" t="s">
        <v>1350</v>
      </c>
      <c r="AI1306" s="16"/>
    </row>
    <row r="1307" spans="22:35" x14ac:dyDescent="0.25">
      <c r="V1307" s="6" t="str">
        <f t="shared" si="28"/>
        <v>8530New Site</v>
      </c>
      <c r="W1307" s="89">
        <v>8530</v>
      </c>
      <c r="X1307" s="90">
        <v>95</v>
      </c>
      <c r="Y1307" s="89" t="s">
        <v>764</v>
      </c>
      <c r="Z1307" s="89"/>
      <c r="AA1307" s="89"/>
      <c r="AI1307" s="16"/>
    </row>
    <row r="1308" spans="22:35" x14ac:dyDescent="0.25">
      <c r="V1308" s="6" t="str">
        <f t="shared" si="28"/>
        <v>8550Main Campus</v>
      </c>
      <c r="W1308" s="89">
        <v>8550</v>
      </c>
      <c r="X1308" s="90">
        <v>1</v>
      </c>
      <c r="Y1308" s="89" t="s">
        <v>15</v>
      </c>
      <c r="Z1308" s="89" t="s">
        <v>323</v>
      </c>
      <c r="AA1308" s="89" t="s">
        <v>324</v>
      </c>
      <c r="AI1308" s="16"/>
    </row>
    <row r="1309" spans="22:35" x14ac:dyDescent="0.25">
      <c r="V1309" s="6" t="str">
        <f t="shared" si="28"/>
        <v>8550Queenstown Campus</v>
      </c>
      <c r="W1309" s="6">
        <v>8550</v>
      </c>
      <c r="X1309" s="6">
        <v>2</v>
      </c>
      <c r="Y1309" s="6" t="s">
        <v>1630</v>
      </c>
      <c r="Z1309" s="6" t="s">
        <v>399</v>
      </c>
      <c r="AA1309" s="6" t="s">
        <v>217</v>
      </c>
      <c r="AI1309" s="16"/>
    </row>
    <row r="1310" spans="22:35" x14ac:dyDescent="0.25">
      <c r="V1310" s="6" t="str">
        <f t="shared" si="28"/>
        <v>8550Foreign Trade University</v>
      </c>
      <c r="W1310" s="89">
        <v>8550</v>
      </c>
      <c r="X1310" s="90">
        <v>3</v>
      </c>
      <c r="Y1310" s="89" t="s">
        <v>1631</v>
      </c>
      <c r="Z1310" s="89" t="s">
        <v>1350</v>
      </c>
      <c r="AA1310" s="89" t="s">
        <v>1350</v>
      </c>
      <c r="AI1310" s="16"/>
    </row>
    <row r="1311" spans="22:35" x14ac:dyDescent="0.25">
      <c r="V1311" s="6" t="str">
        <f t="shared" si="28"/>
        <v>8550New Site</v>
      </c>
      <c r="W1311" s="89">
        <v>8550</v>
      </c>
      <c r="X1311" s="90">
        <v>95</v>
      </c>
      <c r="Y1311" s="89" t="s">
        <v>764</v>
      </c>
      <c r="Z1311" s="89"/>
      <c r="AA1311" s="89"/>
      <c r="AI1311" s="16"/>
    </row>
    <row r="1312" spans="22:35" x14ac:dyDescent="0.25">
      <c r="V1312" s="6" t="str">
        <f t="shared" si="28"/>
        <v>8563Manukau</v>
      </c>
      <c r="W1312" s="89">
        <v>8563</v>
      </c>
      <c r="X1312" s="90">
        <v>1</v>
      </c>
      <c r="Y1312" s="89" t="s">
        <v>123</v>
      </c>
      <c r="Z1312" s="89" t="s">
        <v>259</v>
      </c>
      <c r="AA1312" s="89" t="s">
        <v>228</v>
      </c>
      <c r="AI1312" s="16"/>
    </row>
    <row r="1313" spans="22:35" x14ac:dyDescent="0.25">
      <c r="V1313" s="6" t="str">
        <f t="shared" si="28"/>
        <v>8563New Site</v>
      </c>
      <c r="W1313" s="6">
        <v>8563</v>
      </c>
      <c r="X1313" s="6">
        <v>95</v>
      </c>
      <c r="Y1313" s="6" t="s">
        <v>764</v>
      </c>
      <c r="Z1313" s="6"/>
      <c r="AA1313" s="6"/>
      <c r="AI1313" s="16"/>
    </row>
    <row r="1314" spans="22:35" x14ac:dyDescent="0.25">
      <c r="V1314" s="6" t="str">
        <f t="shared" si="28"/>
        <v>8563Bay of Plenty Centre</v>
      </c>
      <c r="W1314" s="89">
        <v>8563</v>
      </c>
      <c r="X1314" s="90" t="s">
        <v>1632</v>
      </c>
      <c r="Y1314" s="89" t="s">
        <v>1633</v>
      </c>
      <c r="Z1314" s="89" t="s">
        <v>230</v>
      </c>
      <c r="AA1314" s="89" t="s">
        <v>231</v>
      </c>
      <c r="AI1314" s="16"/>
    </row>
    <row r="1315" spans="22:35" x14ac:dyDescent="0.25">
      <c r="V1315" s="6" t="str">
        <f t="shared" si="28"/>
        <v>8563Centre of Distance Learning</v>
      </c>
      <c r="W1315" s="89">
        <v>8563</v>
      </c>
      <c r="X1315" s="90" t="s">
        <v>1634</v>
      </c>
      <c r="Y1315" s="89" t="s">
        <v>1635</v>
      </c>
      <c r="Z1315" s="89" t="s">
        <v>822</v>
      </c>
      <c r="AA1315" s="89" t="s">
        <v>822</v>
      </c>
      <c r="AI1315" s="16"/>
    </row>
    <row r="1316" spans="22:35" x14ac:dyDescent="0.25">
      <c r="V1316" s="6" t="str">
        <f t="shared" si="28"/>
        <v>8563Christchurch Centre</v>
      </c>
      <c r="W1316" s="89">
        <v>8563</v>
      </c>
      <c r="X1316" s="90" t="s">
        <v>90</v>
      </c>
      <c r="Y1316" s="89" t="s">
        <v>1636</v>
      </c>
      <c r="Z1316" s="89" t="s">
        <v>215</v>
      </c>
      <c r="AA1316" s="89" t="s">
        <v>214</v>
      </c>
      <c r="AI1316" s="16"/>
    </row>
    <row r="1317" spans="22:35" x14ac:dyDescent="0.25">
      <c r="V1317" s="6" t="str">
        <f t="shared" si="28"/>
        <v>8563Otago Centre</v>
      </c>
      <c r="W1317" s="6">
        <v>8563</v>
      </c>
      <c r="X1317" s="6" t="s">
        <v>165</v>
      </c>
      <c r="Y1317" s="6" t="s">
        <v>1637</v>
      </c>
      <c r="Z1317" s="6" t="s">
        <v>219</v>
      </c>
      <c r="AA1317" s="6" t="s">
        <v>217</v>
      </c>
      <c r="AI1317" s="16"/>
    </row>
    <row r="1318" spans="22:35" x14ac:dyDescent="0.25">
      <c r="V1318" s="6" t="str">
        <f t="shared" si="28"/>
        <v>8563Gore</v>
      </c>
      <c r="W1318" s="89">
        <v>8563</v>
      </c>
      <c r="X1318" s="90" t="s">
        <v>1638</v>
      </c>
      <c r="Y1318" s="89" t="s">
        <v>1639</v>
      </c>
      <c r="Z1318" s="89" t="s">
        <v>378</v>
      </c>
      <c r="AA1318" s="89" t="s">
        <v>377</v>
      </c>
      <c r="AI1318" s="16"/>
    </row>
    <row r="1319" spans="22:35" x14ac:dyDescent="0.25">
      <c r="V1319" s="6" t="str">
        <f t="shared" si="28"/>
        <v>8563Hawkes Bay Centre</v>
      </c>
      <c r="W1319" s="6">
        <v>8563</v>
      </c>
      <c r="X1319" s="6" t="s">
        <v>1640</v>
      </c>
      <c r="Y1319" s="6" t="s">
        <v>1641</v>
      </c>
      <c r="Z1319" s="6" t="s">
        <v>223</v>
      </c>
      <c r="AA1319" s="6" t="s">
        <v>224</v>
      </c>
      <c r="AI1319" s="16"/>
    </row>
    <row r="1320" spans="22:35" x14ac:dyDescent="0.25">
      <c r="V1320" s="6" t="str">
        <f t="shared" si="28"/>
        <v>8563Auckland Campus (Henderson)</v>
      </c>
      <c r="W1320" s="89">
        <v>8563</v>
      </c>
      <c r="X1320" s="90" t="s">
        <v>1642</v>
      </c>
      <c r="Y1320" s="89" t="s">
        <v>1643</v>
      </c>
      <c r="Z1320" s="89" t="s">
        <v>266</v>
      </c>
      <c r="AA1320" s="89" t="s">
        <v>228</v>
      </c>
      <c r="AI1320" s="16"/>
    </row>
    <row r="1321" spans="22:35" x14ac:dyDescent="0.25">
      <c r="V1321" s="6" t="str">
        <f t="shared" si="28"/>
        <v>8563Manawatu Centre</v>
      </c>
      <c r="W1321" s="89">
        <v>8563</v>
      </c>
      <c r="X1321" s="90" t="s">
        <v>122</v>
      </c>
      <c r="Y1321" s="89" t="s">
        <v>1644</v>
      </c>
      <c r="Z1321" s="89" t="s">
        <v>323</v>
      </c>
      <c r="AA1321" s="89" t="s">
        <v>324</v>
      </c>
      <c r="AI1321" s="16"/>
    </row>
    <row r="1322" spans="22:35" x14ac:dyDescent="0.25">
      <c r="V1322" s="6" t="str">
        <f t="shared" si="28"/>
        <v>8563Morling College</v>
      </c>
      <c r="W1322" s="89">
        <v>8563</v>
      </c>
      <c r="X1322" s="90" t="s">
        <v>1645</v>
      </c>
      <c r="Y1322" s="89" t="s">
        <v>1646</v>
      </c>
      <c r="Z1322" s="89" t="s">
        <v>1350</v>
      </c>
      <c r="AA1322" s="89" t="s">
        <v>1350</v>
      </c>
      <c r="AI1322" s="16"/>
    </row>
    <row r="1323" spans="22:35" x14ac:dyDescent="0.25">
      <c r="V1323" s="6" t="str">
        <f t="shared" si="28"/>
        <v>8563Nelson Centre</v>
      </c>
      <c r="W1323" s="89">
        <v>8563</v>
      </c>
      <c r="X1323" s="90" t="s">
        <v>1647</v>
      </c>
      <c r="Y1323" s="89" t="s">
        <v>1648</v>
      </c>
      <c r="Z1323" s="89" t="s">
        <v>364</v>
      </c>
      <c r="AA1323" s="89" t="s">
        <v>249</v>
      </c>
      <c r="AI1323" s="16"/>
    </row>
    <row r="1324" spans="22:35" x14ac:dyDescent="0.25">
      <c r="V1324" s="6" t="str">
        <f t="shared" si="28"/>
        <v>8563Wellington Salvation Army</v>
      </c>
      <c r="W1324" s="6">
        <v>8563</v>
      </c>
      <c r="X1324" s="6" t="s">
        <v>1649</v>
      </c>
      <c r="Y1324" s="6" t="s">
        <v>1650</v>
      </c>
      <c r="Z1324" s="6" t="s">
        <v>247</v>
      </c>
      <c r="AA1324" s="6" t="s">
        <v>222</v>
      </c>
      <c r="AI1324" s="16"/>
    </row>
    <row r="1325" spans="22:35" x14ac:dyDescent="0.25">
      <c r="V1325" s="6" t="str">
        <f t="shared" si="28"/>
        <v>8563Southland Centre</v>
      </c>
      <c r="W1325" s="89">
        <v>8563</v>
      </c>
      <c r="X1325" s="90" t="s">
        <v>1651</v>
      </c>
      <c r="Y1325" s="89" t="s">
        <v>1652</v>
      </c>
      <c r="Z1325" s="89" t="s">
        <v>376</v>
      </c>
      <c r="AA1325" s="89" t="s">
        <v>377</v>
      </c>
      <c r="AI1325" s="16"/>
    </row>
    <row r="1326" spans="22:35" x14ac:dyDescent="0.25">
      <c r="V1326" s="6" t="str">
        <f t="shared" si="28"/>
        <v>8563Timaru</v>
      </c>
      <c r="W1326" s="6">
        <v>8563</v>
      </c>
      <c r="X1326" s="6" t="s">
        <v>1653</v>
      </c>
      <c r="Y1326" s="6" t="s">
        <v>124</v>
      </c>
      <c r="Z1326" s="6" t="s">
        <v>218</v>
      </c>
      <c r="AA1326" s="6" t="s">
        <v>214</v>
      </c>
      <c r="AI1326" s="16"/>
    </row>
    <row r="1327" spans="22:35" x14ac:dyDescent="0.25">
      <c r="V1327" s="6" t="str">
        <f t="shared" si="28"/>
        <v>8563Waikato Centre</v>
      </c>
      <c r="W1327" s="89">
        <v>8563</v>
      </c>
      <c r="X1327" s="90" t="s">
        <v>1654</v>
      </c>
      <c r="Y1327" s="89" t="s">
        <v>1655</v>
      </c>
      <c r="Z1327" s="89" t="s">
        <v>225</v>
      </c>
      <c r="AA1327" s="89" t="s">
        <v>226</v>
      </c>
      <c r="AI1327" s="16"/>
    </row>
    <row r="1328" spans="22:35" x14ac:dyDescent="0.25">
      <c r="V1328" s="6" t="str">
        <f t="shared" si="28"/>
        <v>8563Wellington Centre</v>
      </c>
      <c r="W1328" s="89">
        <v>8563</v>
      </c>
      <c r="X1328" s="90" t="s">
        <v>1656</v>
      </c>
      <c r="Y1328" s="89" t="s">
        <v>1657</v>
      </c>
      <c r="Z1328" s="89" t="s">
        <v>247</v>
      </c>
      <c r="AA1328" s="89" t="s">
        <v>222</v>
      </c>
      <c r="AI1328" s="16"/>
    </row>
    <row r="1329" spans="22:35" x14ac:dyDescent="0.25">
      <c r="V1329" s="6" t="str">
        <f t="shared" si="28"/>
        <v>8563Whangarei</v>
      </c>
      <c r="W1329" s="6">
        <v>8563</v>
      </c>
      <c r="X1329" s="6" t="s">
        <v>1658</v>
      </c>
      <c r="Y1329" s="6" t="s">
        <v>38</v>
      </c>
      <c r="Z1329" s="6" t="s">
        <v>236</v>
      </c>
      <c r="AA1329" s="6" t="s">
        <v>237</v>
      </c>
      <c r="AI1329" s="16"/>
    </row>
    <row r="1330" spans="22:35" x14ac:dyDescent="0.25">
      <c r="V1330" s="6" t="str">
        <f t="shared" si="28"/>
        <v>8567Main Campus</v>
      </c>
      <c r="W1330" s="89">
        <v>8567</v>
      </c>
      <c r="X1330" s="90">
        <v>1</v>
      </c>
      <c r="Y1330" s="89" t="s">
        <v>15</v>
      </c>
      <c r="Z1330" s="89" t="s">
        <v>230</v>
      </c>
      <c r="AA1330" s="89" t="s">
        <v>231</v>
      </c>
      <c r="AI1330" s="16"/>
    </row>
    <row r="1331" spans="22:35" x14ac:dyDescent="0.25">
      <c r="V1331" s="6" t="str">
        <f t="shared" si="28"/>
        <v>8567New Site</v>
      </c>
      <c r="W1331" s="89">
        <v>8567</v>
      </c>
      <c r="X1331" s="90">
        <v>95</v>
      </c>
      <c r="Y1331" s="89" t="s">
        <v>764</v>
      </c>
      <c r="Z1331" s="89"/>
      <c r="AA1331" s="89"/>
      <c r="AI1331" s="16"/>
    </row>
    <row r="1332" spans="22:35" x14ac:dyDescent="0.25">
      <c r="V1332" s="6" t="str">
        <f t="shared" si="28"/>
        <v>8571Main Campus</v>
      </c>
      <c r="W1332" s="89">
        <v>8571</v>
      </c>
      <c r="X1332" s="90">
        <v>1</v>
      </c>
      <c r="Y1332" s="89" t="s">
        <v>15</v>
      </c>
      <c r="Z1332" s="89" t="s">
        <v>368</v>
      </c>
      <c r="AA1332" s="89" t="s">
        <v>228</v>
      </c>
      <c r="AI1332" s="16"/>
    </row>
    <row r="1333" spans="22:35" x14ac:dyDescent="0.25">
      <c r="V1333" s="6" t="str">
        <f t="shared" si="28"/>
        <v>8571Snells Beach</v>
      </c>
      <c r="W1333" s="89">
        <v>8571</v>
      </c>
      <c r="X1333" s="90">
        <v>1</v>
      </c>
      <c r="Y1333" s="89" t="s">
        <v>1659</v>
      </c>
      <c r="Z1333" s="89" t="s">
        <v>368</v>
      </c>
      <c r="AA1333" s="89" t="s">
        <v>228</v>
      </c>
      <c r="AI1333" s="16"/>
    </row>
    <row r="1334" spans="22:35" x14ac:dyDescent="0.25">
      <c r="V1334" s="6" t="str">
        <f t="shared" si="28"/>
        <v>8571Auckland Central</v>
      </c>
      <c r="W1334" s="89">
        <v>8571</v>
      </c>
      <c r="X1334" s="90">
        <v>2</v>
      </c>
      <c r="Y1334" s="89" t="s">
        <v>1104</v>
      </c>
      <c r="Z1334" s="89" t="s">
        <v>227</v>
      </c>
      <c r="AA1334" s="89" t="s">
        <v>228</v>
      </c>
      <c r="AI1334" s="16"/>
    </row>
    <row r="1335" spans="22:35" x14ac:dyDescent="0.25">
      <c r="V1335" s="6" t="str">
        <f t="shared" si="28"/>
        <v>8571Mangere</v>
      </c>
      <c r="W1335" s="89">
        <v>8571</v>
      </c>
      <c r="X1335" s="90">
        <v>2</v>
      </c>
      <c r="Y1335" s="89" t="s">
        <v>501</v>
      </c>
      <c r="Z1335" s="89" t="s">
        <v>259</v>
      </c>
      <c r="AA1335" s="89" t="s">
        <v>228</v>
      </c>
      <c r="AI1335" s="16"/>
    </row>
    <row r="1336" spans="22:35" x14ac:dyDescent="0.25">
      <c r="V1336" s="6" t="str">
        <f t="shared" si="28"/>
        <v>8571Mt Eden</v>
      </c>
      <c r="W1336" s="89">
        <v>8571</v>
      </c>
      <c r="X1336" s="90">
        <v>3</v>
      </c>
      <c r="Y1336" s="89" t="s">
        <v>1660</v>
      </c>
      <c r="Z1336" s="89" t="s">
        <v>227</v>
      </c>
      <c r="AA1336" s="89" t="s">
        <v>228</v>
      </c>
      <c r="AI1336" s="16"/>
    </row>
    <row r="1337" spans="22:35" x14ac:dyDescent="0.25">
      <c r="V1337" s="6" t="str">
        <f t="shared" si="28"/>
        <v>8571Glenfield</v>
      </c>
      <c r="W1337" s="89">
        <v>8571</v>
      </c>
      <c r="X1337" s="90">
        <v>4</v>
      </c>
      <c r="Y1337" s="89" t="s">
        <v>1661</v>
      </c>
      <c r="Z1337" s="89" t="s">
        <v>257</v>
      </c>
      <c r="AA1337" s="89" t="s">
        <v>228</v>
      </c>
      <c r="AI1337" s="16"/>
    </row>
    <row r="1338" spans="22:35" x14ac:dyDescent="0.25">
      <c r="V1338" s="6" t="str">
        <f t="shared" si="28"/>
        <v>8571Lower Hutt</v>
      </c>
      <c r="W1338" s="89">
        <v>8571</v>
      </c>
      <c r="X1338" s="90">
        <v>5</v>
      </c>
      <c r="Y1338" s="89" t="s">
        <v>500</v>
      </c>
      <c r="Z1338" s="89" t="s">
        <v>314</v>
      </c>
      <c r="AA1338" s="89" t="s">
        <v>222</v>
      </c>
      <c r="AI1338" s="16"/>
    </row>
    <row r="1339" spans="22:35" x14ac:dyDescent="0.25">
      <c r="V1339" s="6" t="str">
        <f t="shared" si="28"/>
        <v>8571Whangarei</v>
      </c>
      <c r="W1339" s="89">
        <v>8571</v>
      </c>
      <c r="X1339" s="90">
        <v>6</v>
      </c>
      <c r="Y1339" s="89" t="s">
        <v>38</v>
      </c>
      <c r="Z1339" s="89" t="s">
        <v>236</v>
      </c>
      <c r="AA1339" s="89" t="s">
        <v>237</v>
      </c>
      <c r="AI1339" s="16"/>
    </row>
    <row r="1340" spans="22:35" x14ac:dyDescent="0.25">
      <c r="V1340" s="6" t="str">
        <f t="shared" si="28"/>
        <v>8571Nelson</v>
      </c>
      <c r="W1340" s="89">
        <v>8571</v>
      </c>
      <c r="X1340" s="90">
        <v>7</v>
      </c>
      <c r="Y1340" s="89" t="s">
        <v>248</v>
      </c>
      <c r="Z1340" s="89" t="s">
        <v>364</v>
      </c>
      <c r="AA1340" s="89" t="s">
        <v>249</v>
      </c>
      <c r="AI1340" s="16"/>
    </row>
    <row r="1341" spans="22:35" x14ac:dyDescent="0.25">
      <c r="V1341" s="6" t="str">
        <f t="shared" si="28"/>
        <v>8571New Site</v>
      </c>
      <c r="W1341" s="89">
        <v>8571</v>
      </c>
      <c r="X1341" s="90">
        <v>95</v>
      </c>
      <c r="Y1341" s="89" t="s">
        <v>764</v>
      </c>
      <c r="Z1341" s="89"/>
      <c r="AA1341" s="89"/>
      <c r="AI1341" s="16"/>
    </row>
    <row r="1342" spans="22:35" x14ac:dyDescent="0.25">
      <c r="V1342" s="6" t="str">
        <f t="shared" si="28"/>
        <v>8573Main Campus</v>
      </c>
      <c r="W1342" s="89">
        <v>8573</v>
      </c>
      <c r="X1342" s="90">
        <v>1</v>
      </c>
      <c r="Y1342" s="89" t="s">
        <v>15</v>
      </c>
      <c r="Z1342" s="89" t="s">
        <v>227</v>
      </c>
      <c r="AA1342" s="89" t="s">
        <v>228</v>
      </c>
      <c r="AI1342" s="16"/>
    </row>
    <row r="1343" spans="22:35" x14ac:dyDescent="0.25">
      <c r="V1343" s="6" t="str">
        <f t="shared" si="28"/>
        <v>8573New Site</v>
      </c>
      <c r="W1343" s="89">
        <v>8573</v>
      </c>
      <c r="X1343" s="90">
        <v>95</v>
      </c>
      <c r="Y1343" s="89" t="s">
        <v>764</v>
      </c>
      <c r="Z1343" s="89"/>
      <c r="AA1343" s="89"/>
      <c r="AI1343" s="16"/>
    </row>
    <row r="1344" spans="22:35" x14ac:dyDescent="0.25">
      <c r="V1344" s="6" t="str">
        <f t="shared" si="28"/>
        <v>8579Main Campus</v>
      </c>
      <c r="W1344" s="89">
        <v>8579</v>
      </c>
      <c r="X1344" s="90">
        <v>1</v>
      </c>
      <c r="Y1344" s="89" t="s">
        <v>15</v>
      </c>
      <c r="Z1344" s="89" t="s">
        <v>305</v>
      </c>
      <c r="AA1344" s="89" t="s">
        <v>224</v>
      </c>
      <c r="AI1344" s="16"/>
    </row>
    <row r="1345" spans="22:35" x14ac:dyDescent="0.25">
      <c r="V1345" s="6" t="str">
        <f t="shared" si="28"/>
        <v>8579New Site</v>
      </c>
      <c r="W1345" s="89">
        <v>8579</v>
      </c>
      <c r="X1345" s="90">
        <v>95</v>
      </c>
      <c r="Y1345" s="89" t="s">
        <v>764</v>
      </c>
      <c r="Z1345" s="89"/>
      <c r="AA1345" s="89"/>
      <c r="AI1345" s="16"/>
    </row>
    <row r="1346" spans="22:35" x14ac:dyDescent="0.25">
      <c r="V1346" s="6" t="str">
        <f t="shared" ref="V1346:V1409" si="29">W1346&amp;Y1346</f>
        <v>8588Main Campus</v>
      </c>
      <c r="W1346" s="89">
        <v>8588</v>
      </c>
      <c r="X1346" s="90">
        <v>1</v>
      </c>
      <c r="Y1346" s="89" t="s">
        <v>15</v>
      </c>
      <c r="Z1346" s="89" t="s">
        <v>215</v>
      </c>
      <c r="AA1346" s="89" t="s">
        <v>214</v>
      </c>
      <c r="AI1346" s="16"/>
    </row>
    <row r="1347" spans="22:35" x14ac:dyDescent="0.25">
      <c r="V1347" s="6" t="str">
        <f t="shared" si="29"/>
        <v>8588Main Campus, Aviation Institute, Air New Zealand</v>
      </c>
      <c r="W1347" s="89">
        <v>8588</v>
      </c>
      <c r="X1347" s="90">
        <v>1</v>
      </c>
      <c r="Y1347" s="89" t="s">
        <v>514</v>
      </c>
      <c r="Z1347" s="89" t="s">
        <v>259</v>
      </c>
      <c r="AA1347" s="89" t="s">
        <v>228</v>
      </c>
      <c r="AI1347" s="16"/>
    </row>
    <row r="1348" spans="22:35" x14ac:dyDescent="0.25">
      <c r="V1348" s="6" t="str">
        <f t="shared" si="29"/>
        <v>8588Auckland PD&amp;T</v>
      </c>
      <c r="W1348" s="6">
        <v>8588</v>
      </c>
      <c r="X1348" s="6">
        <v>2</v>
      </c>
      <c r="Y1348" s="6" t="s">
        <v>515</v>
      </c>
      <c r="Z1348" s="6" t="s">
        <v>259</v>
      </c>
      <c r="AA1348" s="6" t="s">
        <v>228</v>
      </c>
      <c r="AI1348" s="16"/>
    </row>
    <row r="1349" spans="22:35" x14ac:dyDescent="0.25">
      <c r="V1349" s="6" t="str">
        <f t="shared" si="29"/>
        <v>8588Auckland PD&amp;T</v>
      </c>
      <c r="W1349" s="89">
        <v>8588</v>
      </c>
      <c r="X1349" s="90">
        <v>3</v>
      </c>
      <c r="Y1349" s="89" t="s">
        <v>515</v>
      </c>
      <c r="Z1349" s="89" t="s">
        <v>259</v>
      </c>
      <c r="AA1349" s="89" t="s">
        <v>228</v>
      </c>
      <c r="AI1349" s="16"/>
    </row>
    <row r="1350" spans="22:35" x14ac:dyDescent="0.25">
      <c r="V1350" s="6" t="str">
        <f t="shared" si="29"/>
        <v>8588Aviation Institute, Air New Zealand</v>
      </c>
      <c r="W1350" s="6">
        <v>8588</v>
      </c>
      <c r="X1350" s="6">
        <v>3</v>
      </c>
      <c r="Y1350" s="6" t="s">
        <v>516</v>
      </c>
      <c r="Z1350" s="6" t="s">
        <v>215</v>
      </c>
      <c r="AA1350" s="6" t="s">
        <v>214</v>
      </c>
      <c r="AI1350" s="16"/>
    </row>
    <row r="1351" spans="22:35" x14ac:dyDescent="0.25">
      <c r="V1351" s="6" t="str">
        <f t="shared" si="29"/>
        <v>8588Air NZ Aviation Institute - CHC Campus</v>
      </c>
      <c r="W1351" s="89">
        <v>8588</v>
      </c>
      <c r="X1351" s="90">
        <v>4</v>
      </c>
      <c r="Y1351" s="89" t="s">
        <v>1078</v>
      </c>
      <c r="Z1351" s="89" t="s">
        <v>215</v>
      </c>
      <c r="AA1351" s="89" t="s">
        <v>214</v>
      </c>
      <c r="AI1351" s="16"/>
    </row>
    <row r="1352" spans="22:35" x14ac:dyDescent="0.25">
      <c r="V1352" s="6" t="str">
        <f t="shared" si="29"/>
        <v>8588New Site</v>
      </c>
      <c r="W1352" s="6">
        <v>8588</v>
      </c>
      <c r="X1352" s="6">
        <v>95</v>
      </c>
      <c r="Y1352" s="6" t="s">
        <v>764</v>
      </c>
      <c r="Z1352" s="6"/>
      <c r="AA1352" s="6"/>
      <c r="AI1352" s="16"/>
    </row>
    <row r="1353" spans="22:35" x14ac:dyDescent="0.25">
      <c r="V1353" s="6" t="str">
        <f t="shared" si="29"/>
        <v>8589Main Campus</v>
      </c>
      <c r="W1353" s="89">
        <v>8589</v>
      </c>
      <c r="X1353" s="90">
        <v>1</v>
      </c>
      <c r="Y1353" s="89" t="s">
        <v>15</v>
      </c>
      <c r="Z1353" s="89" t="s">
        <v>215</v>
      </c>
      <c r="AA1353" s="89" t="s">
        <v>214</v>
      </c>
      <c r="AI1353" s="16"/>
    </row>
    <row r="1354" spans="22:35" x14ac:dyDescent="0.25">
      <c r="V1354" s="6" t="str">
        <f t="shared" si="29"/>
        <v>8589New Site</v>
      </c>
      <c r="W1354" s="89">
        <v>8589</v>
      </c>
      <c r="X1354" s="90">
        <v>95</v>
      </c>
      <c r="Y1354" s="89" t="s">
        <v>764</v>
      </c>
      <c r="Z1354" s="89"/>
      <c r="AA1354" s="89"/>
      <c r="AI1354" s="16"/>
    </row>
    <row r="1355" spans="22:35" x14ac:dyDescent="0.25">
      <c r="V1355" s="6" t="str">
        <f t="shared" si="29"/>
        <v>8595Main Campus</v>
      </c>
      <c r="W1355" s="89">
        <v>8595</v>
      </c>
      <c r="X1355" s="90">
        <v>1</v>
      </c>
      <c r="Y1355" s="89" t="s">
        <v>15</v>
      </c>
      <c r="Z1355" s="89" t="s">
        <v>349</v>
      </c>
      <c r="AA1355" s="89" t="s">
        <v>350</v>
      </c>
      <c r="AI1355" s="16"/>
    </row>
    <row r="1356" spans="22:35" x14ac:dyDescent="0.25">
      <c r="V1356" s="6" t="str">
        <f t="shared" si="29"/>
        <v>8595New Site</v>
      </c>
      <c r="W1356" s="89">
        <v>8595</v>
      </c>
      <c r="X1356" s="90">
        <v>95</v>
      </c>
      <c r="Y1356" s="89" t="s">
        <v>764</v>
      </c>
      <c r="Z1356" s="89"/>
      <c r="AA1356" s="89"/>
      <c r="AI1356" s="16"/>
    </row>
    <row r="1357" spans="22:35" x14ac:dyDescent="0.25">
      <c r="V1357" s="6" t="str">
        <f t="shared" si="29"/>
        <v>8601Main Campus</v>
      </c>
      <c r="W1357" s="6">
        <v>8601</v>
      </c>
      <c r="X1357" s="6">
        <v>1</v>
      </c>
      <c r="Y1357" s="6" t="s">
        <v>15</v>
      </c>
      <c r="Z1357" s="6" t="s">
        <v>215</v>
      </c>
      <c r="AA1357" s="6" t="s">
        <v>214</v>
      </c>
      <c r="AI1357" s="16"/>
    </row>
    <row r="1358" spans="22:35" x14ac:dyDescent="0.25">
      <c r="V1358" s="6" t="str">
        <f t="shared" si="29"/>
        <v>8601New Site</v>
      </c>
      <c r="W1358" s="89">
        <v>8601</v>
      </c>
      <c r="X1358" s="90">
        <v>95</v>
      </c>
      <c r="Y1358" s="89" t="s">
        <v>764</v>
      </c>
      <c r="Z1358" s="89"/>
      <c r="AA1358" s="89"/>
      <c r="AI1358" s="16"/>
    </row>
    <row r="1359" spans="22:35" x14ac:dyDescent="0.25">
      <c r="V1359" s="6" t="str">
        <f t="shared" si="29"/>
        <v>8603The Hairdressing Academy, Tauranga</v>
      </c>
      <c r="W1359" s="89">
        <v>8603</v>
      </c>
      <c r="X1359" s="90">
        <v>1</v>
      </c>
      <c r="Y1359" s="89" t="s">
        <v>517</v>
      </c>
      <c r="Z1359" s="89" t="s">
        <v>230</v>
      </c>
      <c r="AA1359" s="89" t="s">
        <v>231</v>
      </c>
      <c r="AI1359" s="16"/>
    </row>
    <row r="1360" spans="22:35" x14ac:dyDescent="0.25">
      <c r="V1360" s="6" t="str">
        <f t="shared" si="29"/>
        <v>8603The Hairdressing Academy &amp; The College of Beauty Therapy</v>
      </c>
      <c r="W1360" s="89">
        <v>8603</v>
      </c>
      <c r="X1360" s="90">
        <v>2</v>
      </c>
      <c r="Y1360" s="89" t="s">
        <v>518</v>
      </c>
      <c r="Z1360" s="89" t="s">
        <v>225</v>
      </c>
      <c r="AA1360" s="89" t="s">
        <v>226</v>
      </c>
      <c r="AI1360" s="16"/>
    </row>
    <row r="1361" spans="22:35" x14ac:dyDescent="0.25">
      <c r="V1361" s="6" t="str">
        <f t="shared" si="29"/>
        <v>8603The College of Beauty Therapy</v>
      </c>
      <c r="W1361" s="6">
        <v>8603</v>
      </c>
      <c r="X1361" s="6">
        <v>3</v>
      </c>
      <c r="Y1361" s="6" t="s">
        <v>519</v>
      </c>
      <c r="Z1361" s="6" t="s">
        <v>225</v>
      </c>
      <c r="AA1361" s="6" t="s">
        <v>226</v>
      </c>
      <c r="AI1361" s="16"/>
    </row>
    <row r="1362" spans="22:35" x14ac:dyDescent="0.25">
      <c r="V1362" s="6" t="str">
        <f t="shared" si="29"/>
        <v>8603New Site</v>
      </c>
      <c r="W1362" s="89">
        <v>8603</v>
      </c>
      <c r="X1362" s="90">
        <v>95</v>
      </c>
      <c r="Y1362" s="89" t="s">
        <v>764</v>
      </c>
      <c r="Z1362" s="89"/>
      <c r="AA1362" s="89"/>
      <c r="AI1362" s="16"/>
    </row>
    <row r="1363" spans="22:35" x14ac:dyDescent="0.25">
      <c r="V1363" s="6" t="str">
        <f t="shared" si="29"/>
        <v>8605Main Campus</v>
      </c>
      <c r="W1363" s="6">
        <v>8605</v>
      </c>
      <c r="X1363" s="6">
        <v>1</v>
      </c>
      <c r="Y1363" s="6" t="s">
        <v>15</v>
      </c>
      <c r="Z1363" s="6" t="s">
        <v>227</v>
      </c>
      <c r="AA1363" s="6" t="s">
        <v>228</v>
      </c>
      <c r="AI1363" s="16"/>
    </row>
    <row r="1364" spans="22:35" x14ac:dyDescent="0.25">
      <c r="V1364" s="6" t="str">
        <f t="shared" si="29"/>
        <v>8605Albany Campus</v>
      </c>
      <c r="W1364" s="89">
        <v>8605</v>
      </c>
      <c r="X1364" s="90">
        <v>2</v>
      </c>
      <c r="Y1364" s="89" t="s">
        <v>520</v>
      </c>
      <c r="Z1364" s="89" t="s">
        <v>257</v>
      </c>
      <c r="AA1364" s="89" t="s">
        <v>228</v>
      </c>
      <c r="AI1364" s="16"/>
    </row>
    <row r="1365" spans="22:35" x14ac:dyDescent="0.25">
      <c r="V1365" s="6" t="str">
        <f t="shared" si="29"/>
        <v>8605Imagez Beauty College</v>
      </c>
      <c r="W1365" s="6">
        <v>8605</v>
      </c>
      <c r="X1365" s="6">
        <v>3</v>
      </c>
      <c r="Y1365" s="6" t="s">
        <v>521</v>
      </c>
      <c r="Z1365" s="6" t="s">
        <v>232</v>
      </c>
      <c r="AA1365" s="6" t="s">
        <v>231</v>
      </c>
      <c r="AI1365" s="16"/>
    </row>
    <row r="1366" spans="22:35" x14ac:dyDescent="0.25">
      <c r="V1366" s="6" t="str">
        <f t="shared" si="29"/>
        <v>8605New Site</v>
      </c>
      <c r="W1366" s="89">
        <v>8605</v>
      </c>
      <c r="X1366" s="90">
        <v>95</v>
      </c>
      <c r="Y1366" s="89" t="s">
        <v>764</v>
      </c>
      <c r="Z1366" s="89"/>
      <c r="AA1366" s="89"/>
      <c r="AI1366" s="16"/>
    </row>
    <row r="1367" spans="22:35" x14ac:dyDescent="0.25">
      <c r="V1367" s="6" t="str">
        <f t="shared" si="29"/>
        <v>8609Main Campus</v>
      </c>
      <c r="W1367" s="89">
        <v>8609</v>
      </c>
      <c r="X1367" s="90">
        <v>1</v>
      </c>
      <c r="Y1367" s="89" t="s">
        <v>15</v>
      </c>
      <c r="Z1367" s="89" t="s">
        <v>368</v>
      </c>
      <c r="AA1367" s="89" t="s">
        <v>228</v>
      </c>
      <c r="AI1367" s="16"/>
    </row>
    <row r="1368" spans="22:35" x14ac:dyDescent="0.25">
      <c r="V1368" s="6" t="str">
        <f t="shared" si="29"/>
        <v>8609New Site</v>
      </c>
      <c r="W1368" s="89">
        <v>8609</v>
      </c>
      <c r="X1368" s="90">
        <v>95</v>
      </c>
      <c r="Y1368" s="89" t="s">
        <v>764</v>
      </c>
      <c r="Z1368" s="89"/>
      <c r="AA1368" s="89"/>
      <c r="AI1368" s="16"/>
    </row>
    <row r="1369" spans="22:35" x14ac:dyDescent="0.25">
      <c r="V1369" s="6" t="str">
        <f t="shared" si="29"/>
        <v>8612Main Campus</v>
      </c>
      <c r="W1369" s="6">
        <v>8612</v>
      </c>
      <c r="X1369" s="6">
        <v>1</v>
      </c>
      <c r="Y1369" s="6" t="s">
        <v>15</v>
      </c>
      <c r="Z1369" s="6" t="s">
        <v>323</v>
      </c>
      <c r="AA1369" s="6" t="s">
        <v>324</v>
      </c>
      <c r="AI1369" s="16"/>
    </row>
    <row r="1370" spans="22:35" x14ac:dyDescent="0.25">
      <c r="V1370" s="6" t="str">
        <f t="shared" si="29"/>
        <v>8612New Site</v>
      </c>
      <c r="W1370" s="89">
        <v>8612</v>
      </c>
      <c r="X1370" s="90">
        <v>95</v>
      </c>
      <c r="Y1370" s="89" t="s">
        <v>764</v>
      </c>
      <c r="Z1370" s="89"/>
      <c r="AA1370" s="89"/>
      <c r="AI1370" s="16"/>
    </row>
    <row r="1371" spans="22:35" x14ac:dyDescent="0.25">
      <c r="V1371" s="6" t="str">
        <f t="shared" si="29"/>
        <v>8613Main Campus</v>
      </c>
      <c r="W1371" s="6">
        <v>8613</v>
      </c>
      <c r="X1371" s="6">
        <v>1</v>
      </c>
      <c r="Y1371" s="6" t="s">
        <v>15</v>
      </c>
      <c r="Z1371" s="6" t="s">
        <v>225</v>
      </c>
      <c r="AA1371" s="6" t="s">
        <v>226</v>
      </c>
      <c r="AI1371" s="16"/>
    </row>
    <row r="1372" spans="22:35" x14ac:dyDescent="0.25">
      <c r="V1372" s="6" t="str">
        <f t="shared" si="29"/>
        <v>8613Varda</v>
      </c>
      <c r="W1372" s="89">
        <v>8613</v>
      </c>
      <c r="X1372" s="90">
        <v>2</v>
      </c>
      <c r="Y1372" s="89" t="s">
        <v>1662</v>
      </c>
      <c r="Z1372" s="89" t="s">
        <v>225</v>
      </c>
      <c r="AA1372" s="89" t="s">
        <v>226</v>
      </c>
      <c r="AI1372" s="16"/>
    </row>
    <row r="1373" spans="22:35" x14ac:dyDescent="0.25">
      <c r="V1373" s="6" t="str">
        <f t="shared" si="29"/>
        <v>8613New Site</v>
      </c>
      <c r="W1373" s="89">
        <v>8613</v>
      </c>
      <c r="X1373" s="90">
        <v>95</v>
      </c>
      <c r="Y1373" s="89" t="s">
        <v>764</v>
      </c>
      <c r="Z1373" s="89"/>
      <c r="AA1373" s="89"/>
      <c r="AI1373" s="16"/>
    </row>
    <row r="1374" spans="22:35" x14ac:dyDescent="0.25">
      <c r="V1374" s="6" t="str">
        <f t="shared" si="29"/>
        <v>8619Main campus (Greenlane)</v>
      </c>
      <c r="W1374" s="89">
        <v>8619</v>
      </c>
      <c r="X1374" s="90">
        <v>1</v>
      </c>
      <c r="Y1374" s="89" t="s">
        <v>1663</v>
      </c>
      <c r="Z1374" s="89" t="s">
        <v>227</v>
      </c>
      <c r="AA1374" s="89" t="s">
        <v>228</v>
      </c>
      <c r="AI1374" s="16"/>
    </row>
    <row r="1375" spans="22:35" x14ac:dyDescent="0.25">
      <c r="V1375" s="6" t="str">
        <f t="shared" si="29"/>
        <v>8619New Site</v>
      </c>
      <c r="W1375" s="89">
        <v>8619</v>
      </c>
      <c r="X1375" s="90">
        <v>95</v>
      </c>
      <c r="Y1375" s="89" t="s">
        <v>764</v>
      </c>
      <c r="Z1375" s="89"/>
      <c r="AA1375" s="89"/>
      <c r="AI1375" s="16"/>
    </row>
    <row r="1376" spans="22:35" x14ac:dyDescent="0.25">
      <c r="V1376" s="6" t="str">
        <f t="shared" si="29"/>
        <v>8619Greenlane</v>
      </c>
      <c r="W1376" s="6">
        <v>8619</v>
      </c>
      <c r="X1376" s="6" t="s">
        <v>1664</v>
      </c>
      <c r="Y1376" s="6" t="s">
        <v>1665</v>
      </c>
      <c r="Z1376" s="6" t="s">
        <v>227</v>
      </c>
      <c r="AA1376" s="6" t="s">
        <v>228</v>
      </c>
      <c r="AI1376" s="16"/>
    </row>
    <row r="1377" spans="22:35" x14ac:dyDescent="0.25">
      <c r="V1377" s="6" t="str">
        <f t="shared" si="29"/>
        <v>8619Grafton Campus</v>
      </c>
      <c r="W1377" s="89">
        <v>8619</v>
      </c>
      <c r="X1377" s="90" t="s">
        <v>1666</v>
      </c>
      <c r="Y1377" s="89" t="s">
        <v>1667</v>
      </c>
      <c r="Z1377" s="89" t="s">
        <v>257</v>
      </c>
      <c r="AA1377" s="89" t="s">
        <v>228</v>
      </c>
      <c r="AI1377" s="16"/>
    </row>
    <row r="1378" spans="22:35" x14ac:dyDescent="0.25">
      <c r="V1378" s="6" t="str">
        <f t="shared" si="29"/>
        <v>8621Main Campus</v>
      </c>
      <c r="W1378" s="89">
        <v>8621</v>
      </c>
      <c r="X1378" s="90">
        <v>1</v>
      </c>
      <c r="Y1378" s="89" t="s">
        <v>15</v>
      </c>
      <c r="Z1378" s="89" t="s">
        <v>323</v>
      </c>
      <c r="AA1378" s="89" t="s">
        <v>324</v>
      </c>
      <c r="AI1378" s="16"/>
    </row>
    <row r="1379" spans="22:35" x14ac:dyDescent="0.25">
      <c r="V1379" s="6" t="str">
        <f t="shared" si="29"/>
        <v>8621The Hairdressing College</v>
      </c>
      <c r="W1379" s="89">
        <v>8621</v>
      </c>
      <c r="X1379" s="90">
        <v>1</v>
      </c>
      <c r="Y1379" s="89" t="s">
        <v>131</v>
      </c>
      <c r="Z1379" s="89" t="s">
        <v>323</v>
      </c>
      <c r="AA1379" s="89" t="s">
        <v>324</v>
      </c>
      <c r="AI1379" s="16"/>
    </row>
    <row r="1380" spans="22:35" x14ac:dyDescent="0.25">
      <c r="V1380" s="6" t="str">
        <f t="shared" si="29"/>
        <v>8621Hairdressing Campus</v>
      </c>
      <c r="W1380" s="89">
        <v>8621</v>
      </c>
      <c r="X1380" s="90">
        <v>2</v>
      </c>
      <c r="Y1380" s="89" t="s">
        <v>1668</v>
      </c>
      <c r="Z1380" s="89" t="s">
        <v>323</v>
      </c>
      <c r="AA1380" s="89" t="s">
        <v>324</v>
      </c>
      <c r="AI1380" s="16"/>
    </row>
    <row r="1381" spans="22:35" x14ac:dyDescent="0.25">
      <c r="V1381" s="6" t="str">
        <f t="shared" si="29"/>
        <v>8621The Hairdressing College</v>
      </c>
      <c r="W1381" s="89">
        <v>8621</v>
      </c>
      <c r="X1381" s="90">
        <v>2</v>
      </c>
      <c r="Y1381" s="89" t="s">
        <v>131</v>
      </c>
      <c r="Z1381" s="89" t="s">
        <v>247</v>
      </c>
      <c r="AA1381" s="89" t="s">
        <v>222</v>
      </c>
      <c r="AI1381" s="16"/>
    </row>
    <row r="1382" spans="22:35" x14ac:dyDescent="0.25">
      <c r="V1382" s="6" t="str">
        <f t="shared" si="29"/>
        <v>8621Levin</v>
      </c>
      <c r="W1382" s="89">
        <v>8621</v>
      </c>
      <c r="X1382" s="90">
        <v>3</v>
      </c>
      <c r="Y1382" s="89" t="s">
        <v>549</v>
      </c>
      <c r="Z1382" s="89" t="s">
        <v>325</v>
      </c>
      <c r="AA1382" s="89" t="s">
        <v>324</v>
      </c>
      <c r="AI1382" s="16"/>
    </row>
    <row r="1383" spans="22:35" x14ac:dyDescent="0.25">
      <c r="V1383" s="6" t="str">
        <f t="shared" si="29"/>
        <v>8621The Hairdressing College</v>
      </c>
      <c r="W1383" s="89">
        <v>8621</v>
      </c>
      <c r="X1383" s="90">
        <v>3</v>
      </c>
      <c r="Y1383" s="89" t="s">
        <v>131</v>
      </c>
      <c r="Z1383" s="89" t="s">
        <v>323</v>
      </c>
      <c r="AA1383" s="89" t="s">
        <v>324</v>
      </c>
      <c r="AI1383" s="16"/>
    </row>
    <row r="1384" spans="22:35" x14ac:dyDescent="0.25">
      <c r="V1384" s="6" t="str">
        <f t="shared" si="29"/>
        <v>8621The Hairdressing College</v>
      </c>
      <c r="W1384" s="6">
        <v>8621</v>
      </c>
      <c r="X1384" s="6">
        <v>4</v>
      </c>
      <c r="Y1384" s="6" t="s">
        <v>131</v>
      </c>
      <c r="Z1384" s="6" t="s">
        <v>325</v>
      </c>
      <c r="AA1384" s="6" t="s">
        <v>324</v>
      </c>
      <c r="AI1384" s="16"/>
    </row>
    <row r="1385" spans="22:35" x14ac:dyDescent="0.25">
      <c r="V1385" s="6" t="str">
        <f t="shared" si="29"/>
        <v>8621New Site</v>
      </c>
      <c r="W1385" s="89">
        <v>8621</v>
      </c>
      <c r="X1385" s="90">
        <v>95</v>
      </c>
      <c r="Y1385" s="89" t="s">
        <v>764</v>
      </c>
      <c r="Z1385" s="89"/>
      <c r="AA1385" s="89"/>
      <c r="AI1385" s="16"/>
    </row>
    <row r="1386" spans="22:35" x14ac:dyDescent="0.25">
      <c r="V1386" s="6" t="str">
        <f t="shared" si="29"/>
        <v>8626Main Campus</v>
      </c>
      <c r="W1386" s="89">
        <v>8626</v>
      </c>
      <c r="X1386" s="90">
        <v>1</v>
      </c>
      <c r="Y1386" s="89" t="s">
        <v>15</v>
      </c>
      <c r="Z1386" s="89" t="s">
        <v>368</v>
      </c>
      <c r="AA1386" s="89" t="s">
        <v>228</v>
      </c>
      <c r="AI1386" s="16"/>
    </row>
    <row r="1387" spans="22:35" x14ac:dyDescent="0.25">
      <c r="V1387" s="6" t="str">
        <f t="shared" si="29"/>
        <v>8626North Shore Campus</v>
      </c>
      <c r="W1387" s="89">
        <v>8626</v>
      </c>
      <c r="X1387" s="90">
        <v>2</v>
      </c>
      <c r="Y1387" s="89" t="s">
        <v>1425</v>
      </c>
      <c r="Z1387" s="89" t="s">
        <v>257</v>
      </c>
      <c r="AA1387" s="89" t="s">
        <v>228</v>
      </c>
      <c r="AI1387" s="16"/>
    </row>
    <row r="1388" spans="22:35" x14ac:dyDescent="0.25">
      <c r="V1388" s="6" t="str">
        <f t="shared" si="29"/>
        <v>8626Hungry Creek Art and Craft School</v>
      </c>
      <c r="W1388" s="89">
        <v>8626</v>
      </c>
      <c r="X1388" s="90">
        <v>3</v>
      </c>
      <c r="Y1388" s="89" t="s">
        <v>1399</v>
      </c>
      <c r="Z1388" s="89" t="s">
        <v>257</v>
      </c>
      <c r="AA1388" s="89" t="s">
        <v>228</v>
      </c>
      <c r="AI1388" s="16"/>
    </row>
    <row r="1389" spans="22:35" x14ac:dyDescent="0.25">
      <c r="V1389" s="6" t="str">
        <f t="shared" si="29"/>
        <v>8626New Site</v>
      </c>
      <c r="W1389" s="6">
        <v>8626</v>
      </c>
      <c r="X1389" s="6">
        <v>95</v>
      </c>
      <c r="Y1389" s="6" t="s">
        <v>764</v>
      </c>
      <c r="Z1389" s="6"/>
      <c r="AA1389" s="6"/>
      <c r="AI1389" s="16"/>
    </row>
    <row r="1390" spans="22:35" x14ac:dyDescent="0.25">
      <c r="V1390" s="6" t="str">
        <f t="shared" si="29"/>
        <v>8630Head Office</v>
      </c>
      <c r="W1390" s="89">
        <v>8630</v>
      </c>
      <c r="X1390" s="90">
        <v>0</v>
      </c>
      <c r="Y1390" s="89" t="s">
        <v>132</v>
      </c>
      <c r="Z1390" s="89" t="s">
        <v>393</v>
      </c>
      <c r="AA1390" s="89" t="s">
        <v>226</v>
      </c>
      <c r="AI1390" s="16"/>
    </row>
    <row r="1391" spans="22:35" x14ac:dyDescent="0.25">
      <c r="V1391" s="6" t="str">
        <f t="shared" si="29"/>
        <v>8630Apakura Campus</v>
      </c>
      <c r="W1391" s="89">
        <v>8630</v>
      </c>
      <c r="X1391" s="90">
        <v>1</v>
      </c>
      <c r="Y1391" s="89" t="s">
        <v>133</v>
      </c>
      <c r="Z1391" s="89" t="s">
        <v>393</v>
      </c>
      <c r="AA1391" s="89" t="s">
        <v>226</v>
      </c>
      <c r="AI1391" s="16"/>
    </row>
    <row r="1392" spans="22:35" x14ac:dyDescent="0.25">
      <c r="V1392" s="6" t="str">
        <f t="shared" si="29"/>
        <v>8630Hamilton Campus</v>
      </c>
      <c r="W1392" s="89">
        <v>8630</v>
      </c>
      <c r="X1392" s="90">
        <v>2</v>
      </c>
      <c r="Y1392" s="89" t="s">
        <v>134</v>
      </c>
      <c r="Z1392" s="89" t="s">
        <v>225</v>
      </c>
      <c r="AA1392" s="89" t="s">
        <v>226</v>
      </c>
      <c r="AI1392" s="16"/>
    </row>
    <row r="1393" spans="22:35" x14ac:dyDescent="0.25">
      <c r="V1393" s="6" t="str">
        <f t="shared" si="29"/>
        <v>8630Rotorua Campus</v>
      </c>
      <c r="W1393" s="6">
        <v>8630</v>
      </c>
      <c r="X1393" s="6">
        <v>3</v>
      </c>
      <c r="Y1393" s="6" t="s">
        <v>135</v>
      </c>
      <c r="Z1393" s="6" t="s">
        <v>232</v>
      </c>
      <c r="AA1393" s="6" t="s">
        <v>231</v>
      </c>
      <c r="AI1393" s="16"/>
    </row>
    <row r="1394" spans="22:35" x14ac:dyDescent="0.25">
      <c r="V1394" s="6" t="str">
        <f t="shared" si="29"/>
        <v>8630Manukau Campus</v>
      </c>
      <c r="W1394" s="89">
        <v>8630</v>
      </c>
      <c r="X1394" s="90">
        <v>4</v>
      </c>
      <c r="Y1394" s="89" t="s">
        <v>136</v>
      </c>
      <c r="Z1394" s="89" t="s">
        <v>259</v>
      </c>
      <c r="AA1394" s="89" t="s">
        <v>228</v>
      </c>
      <c r="AI1394" s="16"/>
    </row>
    <row r="1395" spans="22:35" x14ac:dyDescent="0.25">
      <c r="V1395" s="6" t="str">
        <f t="shared" si="29"/>
        <v>8630Porirua Campus</v>
      </c>
      <c r="W1395" s="89">
        <v>8630</v>
      </c>
      <c r="X1395" s="90">
        <v>5</v>
      </c>
      <c r="Y1395" s="89" t="s">
        <v>85</v>
      </c>
      <c r="Z1395" s="89" t="s">
        <v>221</v>
      </c>
      <c r="AA1395" s="89" t="s">
        <v>222</v>
      </c>
      <c r="AI1395" s="16"/>
    </row>
    <row r="1396" spans="22:35" x14ac:dyDescent="0.25">
      <c r="V1396" s="6" t="str">
        <f t="shared" si="29"/>
        <v>8630Te Kuiti Campus</v>
      </c>
      <c r="W1396" s="89">
        <v>8630</v>
      </c>
      <c r="X1396" s="90">
        <v>6</v>
      </c>
      <c r="Y1396" s="89" t="s">
        <v>137</v>
      </c>
      <c r="Z1396" s="89" t="s">
        <v>392</v>
      </c>
      <c r="AA1396" s="89" t="s">
        <v>226</v>
      </c>
      <c r="AI1396" s="16"/>
    </row>
    <row r="1397" spans="22:35" x14ac:dyDescent="0.25">
      <c r="V1397" s="6" t="str">
        <f t="shared" si="29"/>
        <v>8630Tokoroa Campus</v>
      </c>
      <c r="W1397" s="89">
        <v>8630</v>
      </c>
      <c r="X1397" s="90">
        <v>7</v>
      </c>
      <c r="Y1397" s="89" t="s">
        <v>138</v>
      </c>
      <c r="Z1397" s="89" t="s">
        <v>513</v>
      </c>
      <c r="AA1397" s="89" t="s">
        <v>226</v>
      </c>
      <c r="AI1397" s="16"/>
    </row>
    <row r="1398" spans="22:35" x14ac:dyDescent="0.25">
      <c r="V1398" s="6" t="str">
        <f t="shared" si="29"/>
        <v>8630Palmerston North Campus</v>
      </c>
      <c r="W1398" s="89">
        <v>8630</v>
      </c>
      <c r="X1398" s="90">
        <v>8</v>
      </c>
      <c r="Y1398" s="89" t="s">
        <v>139</v>
      </c>
      <c r="Z1398" s="89" t="s">
        <v>323</v>
      </c>
      <c r="AA1398" s="89" t="s">
        <v>324</v>
      </c>
      <c r="AI1398" s="16"/>
    </row>
    <row r="1399" spans="22:35" x14ac:dyDescent="0.25">
      <c r="V1399" s="6" t="str">
        <f t="shared" si="29"/>
        <v>8630Huntly Campus</v>
      </c>
      <c r="W1399" s="89">
        <v>8630</v>
      </c>
      <c r="X1399" s="90">
        <v>9</v>
      </c>
      <c r="Y1399" s="89" t="s">
        <v>140</v>
      </c>
      <c r="Z1399" s="89" t="s">
        <v>415</v>
      </c>
      <c r="AA1399" s="89" t="s">
        <v>226</v>
      </c>
      <c r="AI1399" s="16"/>
    </row>
    <row r="1400" spans="22:35" x14ac:dyDescent="0.25">
      <c r="V1400" s="6" t="str">
        <f t="shared" si="29"/>
        <v>8630Gisborne Campus</v>
      </c>
      <c r="W1400" s="6">
        <v>8630</v>
      </c>
      <c r="X1400" s="6">
        <v>10</v>
      </c>
      <c r="Y1400" s="6" t="s">
        <v>141</v>
      </c>
      <c r="Z1400" s="6" t="s">
        <v>234</v>
      </c>
      <c r="AA1400" s="6" t="s">
        <v>235</v>
      </c>
      <c r="AI1400" s="16"/>
    </row>
    <row r="1401" spans="22:35" x14ac:dyDescent="0.25">
      <c r="V1401" s="6" t="str">
        <f t="shared" si="29"/>
        <v>8630Lifeworks International</v>
      </c>
      <c r="W1401" s="89">
        <v>8630</v>
      </c>
      <c r="X1401" s="90">
        <v>11</v>
      </c>
      <c r="Y1401" s="89" t="s">
        <v>142</v>
      </c>
      <c r="Z1401" s="89" t="s">
        <v>393</v>
      </c>
      <c r="AA1401" s="89" t="s">
        <v>226</v>
      </c>
      <c r="AI1401" s="16"/>
    </row>
    <row r="1402" spans="22:35" x14ac:dyDescent="0.25">
      <c r="V1402" s="6" t="str">
        <f t="shared" si="29"/>
        <v>8630Aotearoa Business School</v>
      </c>
      <c r="W1402" s="89">
        <v>8630</v>
      </c>
      <c r="X1402" s="90">
        <v>12</v>
      </c>
      <c r="Y1402" s="89" t="s">
        <v>143</v>
      </c>
      <c r="Z1402" s="89" t="s">
        <v>225</v>
      </c>
      <c r="AA1402" s="89" t="s">
        <v>226</v>
      </c>
      <c r="AI1402" s="16"/>
    </row>
    <row r="1403" spans="22:35" x14ac:dyDescent="0.25">
      <c r="V1403" s="6" t="str">
        <f t="shared" si="29"/>
        <v>8630MO1 LTD</v>
      </c>
      <c r="W1403" s="6">
        <v>8630</v>
      </c>
      <c r="X1403" s="6">
        <v>13</v>
      </c>
      <c r="Y1403" s="6" t="s">
        <v>144</v>
      </c>
      <c r="Z1403" s="6" t="s">
        <v>393</v>
      </c>
      <c r="AA1403" s="6" t="s">
        <v>226</v>
      </c>
      <c r="AI1403" s="16"/>
    </row>
    <row r="1404" spans="22:35" x14ac:dyDescent="0.25">
      <c r="V1404" s="6" t="str">
        <f t="shared" si="29"/>
        <v>8630Glenview Campus</v>
      </c>
      <c r="W1404" s="89">
        <v>8630</v>
      </c>
      <c r="X1404" s="90">
        <v>14</v>
      </c>
      <c r="Y1404" s="89" t="s">
        <v>1669</v>
      </c>
      <c r="Z1404" s="89" t="s">
        <v>225</v>
      </c>
      <c r="AA1404" s="89" t="s">
        <v>226</v>
      </c>
      <c r="AI1404" s="16"/>
    </row>
    <row r="1405" spans="22:35" x14ac:dyDescent="0.25">
      <c r="V1405" s="6" t="str">
        <f t="shared" si="29"/>
        <v>8630Mangakotukutuku</v>
      </c>
      <c r="W1405" s="89">
        <v>8630</v>
      </c>
      <c r="X1405" s="90">
        <v>14</v>
      </c>
      <c r="Y1405" s="89" t="s">
        <v>145</v>
      </c>
      <c r="Z1405" s="89" t="s">
        <v>225</v>
      </c>
      <c r="AA1405" s="89" t="s">
        <v>226</v>
      </c>
      <c r="AI1405" s="16"/>
    </row>
    <row r="1406" spans="22:35" x14ac:dyDescent="0.25">
      <c r="V1406" s="6" t="str">
        <f t="shared" si="29"/>
        <v>8630Chrischurch</v>
      </c>
      <c r="W1406" s="6">
        <v>8630</v>
      </c>
      <c r="X1406" s="6">
        <v>15</v>
      </c>
      <c r="Y1406" s="6" t="s">
        <v>146</v>
      </c>
      <c r="Z1406" s="6" t="s">
        <v>215</v>
      </c>
      <c r="AA1406" s="6" t="s">
        <v>214</v>
      </c>
      <c r="AI1406" s="16"/>
    </row>
    <row r="1407" spans="22:35" x14ac:dyDescent="0.25">
      <c r="V1407" s="6" t="str">
        <f t="shared" si="29"/>
        <v>8630Hastings Arts Programme-Toimairangi</v>
      </c>
      <c r="W1407" s="89">
        <v>8630</v>
      </c>
      <c r="X1407" s="90">
        <v>16</v>
      </c>
      <c r="Y1407" s="89" t="s">
        <v>1670</v>
      </c>
      <c r="Z1407" s="89" t="s">
        <v>305</v>
      </c>
      <c r="AA1407" s="89" t="s">
        <v>224</v>
      </c>
      <c r="AI1407" s="16"/>
    </row>
    <row r="1408" spans="22:35" x14ac:dyDescent="0.25">
      <c r="V1408" s="6" t="str">
        <f t="shared" si="29"/>
        <v>8630Hastings District</v>
      </c>
      <c r="W1408" s="89">
        <v>8630</v>
      </c>
      <c r="X1408" s="90">
        <v>16</v>
      </c>
      <c r="Y1408" s="89" t="s">
        <v>305</v>
      </c>
      <c r="Z1408" s="89" t="s">
        <v>305</v>
      </c>
      <c r="AA1408" s="89" t="s">
        <v>224</v>
      </c>
      <c r="AI1408" s="16"/>
    </row>
    <row r="1409" spans="22:35" x14ac:dyDescent="0.25">
      <c r="V1409" s="6" t="str">
        <f t="shared" si="29"/>
        <v>8630Invercargill City</v>
      </c>
      <c r="W1409" s="89">
        <v>8630</v>
      </c>
      <c r="X1409" s="90">
        <v>17</v>
      </c>
      <c r="Y1409" s="89" t="s">
        <v>376</v>
      </c>
      <c r="Z1409" s="89" t="s">
        <v>376</v>
      </c>
      <c r="AA1409" s="89" t="s">
        <v>377</v>
      </c>
      <c r="AI1409" s="16"/>
    </row>
    <row r="1410" spans="22:35" x14ac:dyDescent="0.25">
      <c r="V1410" s="6" t="str">
        <f t="shared" ref="V1410:V1473" si="30">W1410&amp;Y1410</f>
        <v>8630Southern Institute &amp; Tech.</v>
      </c>
      <c r="W1410" s="89">
        <v>8630</v>
      </c>
      <c r="X1410" s="90">
        <v>17</v>
      </c>
      <c r="Y1410" s="89" t="s">
        <v>1671</v>
      </c>
      <c r="Z1410" s="89" t="s">
        <v>376</v>
      </c>
      <c r="AA1410" s="89" t="s">
        <v>377</v>
      </c>
      <c r="AI1410" s="16"/>
    </row>
    <row r="1411" spans="22:35" x14ac:dyDescent="0.25">
      <c r="V1411" s="6" t="str">
        <f t="shared" si="30"/>
        <v>8630Cook Island TAR</v>
      </c>
      <c r="W1411" s="89">
        <v>8630</v>
      </c>
      <c r="X1411" s="90">
        <v>18</v>
      </c>
      <c r="Y1411" s="89" t="s">
        <v>1672</v>
      </c>
      <c r="Z1411" s="89" t="s">
        <v>1350</v>
      </c>
      <c r="AA1411" s="89" t="s">
        <v>1350</v>
      </c>
      <c r="AI1411" s="16"/>
    </row>
    <row r="1412" spans="22:35" x14ac:dyDescent="0.25">
      <c r="V1412" s="6" t="str">
        <f t="shared" si="30"/>
        <v>8630English Language Academy</v>
      </c>
      <c r="W1412" s="6">
        <v>8630</v>
      </c>
      <c r="X1412" s="6">
        <v>19</v>
      </c>
      <c r="Y1412" s="6" t="s">
        <v>147</v>
      </c>
      <c r="Z1412" s="6" t="s">
        <v>225</v>
      </c>
      <c r="AA1412" s="6" t="s">
        <v>226</v>
      </c>
      <c r="AI1412" s="16"/>
    </row>
    <row r="1413" spans="22:35" x14ac:dyDescent="0.25">
      <c r="V1413" s="6" t="str">
        <f t="shared" si="30"/>
        <v>8630Far North District</v>
      </c>
      <c r="W1413" s="89">
        <v>8630</v>
      </c>
      <c r="X1413" s="90">
        <v>20</v>
      </c>
      <c r="Y1413" s="89" t="s">
        <v>246</v>
      </c>
      <c r="Z1413" s="89" t="s">
        <v>246</v>
      </c>
      <c r="AA1413" s="89" t="s">
        <v>237</v>
      </c>
      <c r="AI1413" s="16"/>
    </row>
    <row r="1414" spans="22:35" x14ac:dyDescent="0.25">
      <c r="V1414" s="6" t="str">
        <f t="shared" si="30"/>
        <v>8630North Delivery Site</v>
      </c>
      <c r="W1414" s="89">
        <v>8630</v>
      </c>
      <c r="X1414" s="90">
        <v>20</v>
      </c>
      <c r="Y1414" s="89" t="s">
        <v>1673</v>
      </c>
      <c r="Z1414" s="89" t="s">
        <v>246</v>
      </c>
      <c r="AA1414" s="89" t="s">
        <v>237</v>
      </c>
      <c r="AI1414" s="16"/>
    </row>
    <row r="1415" spans="22:35" x14ac:dyDescent="0.25">
      <c r="V1415" s="6" t="str">
        <f t="shared" si="30"/>
        <v>8630Patumakuku Inc.</v>
      </c>
      <c r="W1415" s="89">
        <v>8630</v>
      </c>
      <c r="X1415" s="90">
        <v>21</v>
      </c>
      <c r="Y1415" s="89" t="s">
        <v>1674</v>
      </c>
      <c r="Z1415" s="89" t="s">
        <v>325</v>
      </c>
      <c r="AA1415" s="89" t="s">
        <v>324</v>
      </c>
      <c r="AI1415" s="16"/>
    </row>
    <row r="1416" spans="22:35" x14ac:dyDescent="0.25">
      <c r="V1416" s="6" t="str">
        <f t="shared" si="30"/>
        <v>8630Te Iwi o Ngati Tukorehe</v>
      </c>
      <c r="W1416" s="89">
        <v>8630</v>
      </c>
      <c r="X1416" s="90">
        <v>21</v>
      </c>
      <c r="Y1416" s="89" t="s">
        <v>148</v>
      </c>
      <c r="Z1416" s="89" t="s">
        <v>325</v>
      </c>
      <c r="AA1416" s="89" t="s">
        <v>324</v>
      </c>
      <c r="AI1416" s="16"/>
    </row>
    <row r="1417" spans="22:35" x14ac:dyDescent="0.25">
      <c r="V1417" s="6" t="str">
        <f t="shared" si="30"/>
        <v>8630Be My Guest</v>
      </c>
      <c r="W1417" s="89">
        <v>8630</v>
      </c>
      <c r="X1417" s="90">
        <v>22</v>
      </c>
      <c r="Y1417" s="89" t="s">
        <v>149</v>
      </c>
      <c r="Z1417" s="89" t="s">
        <v>246</v>
      </c>
      <c r="AA1417" s="89" t="s">
        <v>237</v>
      </c>
      <c r="AI1417" s="16"/>
    </row>
    <row r="1418" spans="22:35" x14ac:dyDescent="0.25">
      <c r="V1418" s="6" t="str">
        <f t="shared" si="30"/>
        <v>8630Koru Institute of Training and Education</v>
      </c>
      <c r="W1418" s="89">
        <v>8630</v>
      </c>
      <c r="X1418" s="90">
        <v>23</v>
      </c>
      <c r="Y1418" s="89" t="s">
        <v>150</v>
      </c>
      <c r="Z1418" s="89" t="s">
        <v>317</v>
      </c>
      <c r="AA1418" s="89" t="s">
        <v>318</v>
      </c>
      <c r="AI1418" s="16"/>
    </row>
    <row r="1419" spans="22:35" x14ac:dyDescent="0.25">
      <c r="V1419" s="6" t="str">
        <f t="shared" si="30"/>
        <v>8630Te Kakama Ltd.</v>
      </c>
      <c r="W1419" s="89">
        <v>8630</v>
      </c>
      <c r="X1419" s="90">
        <v>23</v>
      </c>
      <c r="Y1419" s="89" t="s">
        <v>1675</v>
      </c>
      <c r="Z1419" s="89" t="s">
        <v>317</v>
      </c>
      <c r="AA1419" s="89" t="s">
        <v>318</v>
      </c>
      <c r="AI1419" s="16"/>
    </row>
    <row r="1420" spans="22:35" x14ac:dyDescent="0.25">
      <c r="V1420" s="6" t="str">
        <f t="shared" si="30"/>
        <v>8630Te Urunga Pounamu Whare Wananga</v>
      </c>
      <c r="W1420" s="89">
        <v>8630</v>
      </c>
      <c r="X1420" s="90">
        <v>24</v>
      </c>
      <c r="Y1420" s="89" t="s">
        <v>151</v>
      </c>
      <c r="Z1420" s="89" t="s">
        <v>238</v>
      </c>
      <c r="AA1420" s="89" t="s">
        <v>231</v>
      </c>
      <c r="AI1420" s="16"/>
    </row>
    <row r="1421" spans="22:35" x14ac:dyDescent="0.25">
      <c r="V1421" s="6" t="str">
        <f t="shared" si="30"/>
        <v>8630Maranga Mai Training Centre</v>
      </c>
      <c r="W1421" s="89">
        <v>8630</v>
      </c>
      <c r="X1421" s="90">
        <v>25</v>
      </c>
      <c r="Y1421" s="89" t="s">
        <v>152</v>
      </c>
      <c r="Z1421" s="89" t="s">
        <v>522</v>
      </c>
      <c r="AA1421" s="89" t="s">
        <v>226</v>
      </c>
      <c r="AI1421" s="16"/>
    </row>
    <row r="1422" spans="22:35" x14ac:dyDescent="0.25">
      <c r="V1422" s="6" t="str">
        <f t="shared" si="30"/>
        <v>8630Opotiki District</v>
      </c>
      <c r="W1422" s="89">
        <v>8630</v>
      </c>
      <c r="X1422" s="90">
        <v>26</v>
      </c>
      <c r="Y1422" s="89" t="s">
        <v>523</v>
      </c>
      <c r="Z1422" s="89" t="s">
        <v>523</v>
      </c>
      <c r="AA1422" s="89" t="s">
        <v>231</v>
      </c>
      <c r="AI1422" s="16"/>
    </row>
    <row r="1423" spans="22:35" x14ac:dyDescent="0.25">
      <c r="V1423" s="6" t="str">
        <f t="shared" si="30"/>
        <v>8630Te Whare Wananga o Ngati Porou</v>
      </c>
      <c r="W1423" s="89">
        <v>8630</v>
      </c>
      <c r="X1423" s="90">
        <v>26</v>
      </c>
      <c r="Y1423" s="89" t="s">
        <v>1676</v>
      </c>
      <c r="Z1423" s="89" t="s">
        <v>234</v>
      </c>
      <c r="AA1423" s="89" t="s">
        <v>235</v>
      </c>
      <c r="AI1423" s="16"/>
    </row>
    <row r="1424" spans="22:35" x14ac:dyDescent="0.25">
      <c r="V1424" s="6" t="str">
        <f t="shared" si="30"/>
        <v>8630Manaakitia Trust</v>
      </c>
      <c r="W1424" s="89">
        <v>8630</v>
      </c>
      <c r="X1424" s="90">
        <v>27</v>
      </c>
      <c r="Y1424" s="89" t="s">
        <v>1677</v>
      </c>
      <c r="Z1424" s="89" t="s">
        <v>326</v>
      </c>
      <c r="AA1424" s="89" t="s">
        <v>324</v>
      </c>
      <c r="AI1424" s="16"/>
    </row>
    <row r="1425" spans="22:35" x14ac:dyDescent="0.25">
      <c r="V1425" s="6" t="str">
        <f t="shared" si="30"/>
        <v>8630Wanganui District</v>
      </c>
      <c r="W1425" s="89">
        <v>8630</v>
      </c>
      <c r="X1425" s="90">
        <v>27</v>
      </c>
      <c r="Y1425" s="89" t="s">
        <v>326</v>
      </c>
      <c r="Z1425" s="89" t="s">
        <v>326</v>
      </c>
      <c r="AA1425" s="89" t="s">
        <v>324</v>
      </c>
      <c r="AI1425" s="16"/>
    </row>
    <row r="1426" spans="22:35" x14ac:dyDescent="0.25">
      <c r="V1426" s="6" t="str">
        <f t="shared" si="30"/>
        <v>8630Akonga Te Rangatahi o Otepoti</v>
      </c>
      <c r="W1426" s="89">
        <v>8630</v>
      </c>
      <c r="X1426" s="90">
        <v>28</v>
      </c>
      <c r="Y1426" s="89" t="s">
        <v>153</v>
      </c>
      <c r="Z1426" s="89" t="s">
        <v>219</v>
      </c>
      <c r="AA1426" s="89" t="s">
        <v>217</v>
      </c>
      <c r="AI1426" s="16"/>
    </row>
    <row r="1427" spans="22:35" x14ac:dyDescent="0.25">
      <c r="V1427" s="6" t="str">
        <f t="shared" si="30"/>
        <v>8630Te Waitawa Enterprises</v>
      </c>
      <c r="W1427" s="89">
        <v>8630</v>
      </c>
      <c r="X1427" s="90">
        <v>29</v>
      </c>
      <c r="Y1427" s="89" t="s">
        <v>154</v>
      </c>
      <c r="Z1427" s="89" t="s">
        <v>376</v>
      </c>
      <c r="AA1427" s="89" t="s">
        <v>377</v>
      </c>
      <c r="AI1427" s="16"/>
    </row>
    <row r="1428" spans="22:35" x14ac:dyDescent="0.25">
      <c r="V1428" s="6" t="str">
        <f t="shared" si="30"/>
        <v>8630Whakatohea Maori Trust Board</v>
      </c>
      <c r="W1428" s="89">
        <v>8630</v>
      </c>
      <c r="X1428" s="90">
        <v>30</v>
      </c>
      <c r="Y1428" s="89" t="s">
        <v>155</v>
      </c>
      <c r="Z1428" s="89" t="s">
        <v>523</v>
      </c>
      <c r="AA1428" s="89" t="s">
        <v>231</v>
      </c>
      <c r="AI1428" s="16"/>
    </row>
    <row r="1429" spans="22:35" x14ac:dyDescent="0.25">
      <c r="V1429" s="6" t="str">
        <f t="shared" si="30"/>
        <v>8630Hinengakau Development</v>
      </c>
      <c r="W1429" s="89">
        <v>8630</v>
      </c>
      <c r="X1429" s="90">
        <v>31</v>
      </c>
      <c r="Y1429" s="89" t="s">
        <v>156</v>
      </c>
      <c r="Z1429" s="89" t="s">
        <v>328</v>
      </c>
      <c r="AA1429" s="89" t="s">
        <v>324</v>
      </c>
      <c r="AI1429" s="16"/>
    </row>
    <row r="1430" spans="22:35" x14ac:dyDescent="0.25">
      <c r="V1430" s="6" t="str">
        <f t="shared" si="30"/>
        <v>8630Auckland City</v>
      </c>
      <c r="W1430" s="89">
        <v>8630</v>
      </c>
      <c r="X1430" s="90">
        <v>32</v>
      </c>
      <c r="Y1430" s="89" t="s">
        <v>227</v>
      </c>
      <c r="Z1430" s="89" t="s">
        <v>227</v>
      </c>
      <c r="AA1430" s="89" t="s">
        <v>228</v>
      </c>
      <c r="AI1430" s="16"/>
    </row>
    <row r="1431" spans="22:35" x14ac:dyDescent="0.25">
      <c r="V1431" s="6" t="str">
        <f t="shared" si="30"/>
        <v>8630Nosrth Shore City</v>
      </c>
      <c r="W1431" s="89">
        <v>8630</v>
      </c>
      <c r="X1431" s="90">
        <v>33</v>
      </c>
      <c r="Y1431" s="89" t="s">
        <v>1079</v>
      </c>
      <c r="Z1431" s="89" t="s">
        <v>257</v>
      </c>
      <c r="AA1431" s="89" t="s">
        <v>228</v>
      </c>
      <c r="AI1431" s="16"/>
    </row>
    <row r="1432" spans="22:35" x14ac:dyDescent="0.25">
      <c r="V1432" s="6" t="str">
        <f t="shared" si="30"/>
        <v>8630Papakura District</v>
      </c>
      <c r="W1432" s="89">
        <v>8630</v>
      </c>
      <c r="X1432" s="90">
        <v>34</v>
      </c>
      <c r="Y1432" s="89" t="s">
        <v>292</v>
      </c>
      <c r="Z1432" s="89" t="s">
        <v>292</v>
      </c>
      <c r="AA1432" s="89" t="s">
        <v>228</v>
      </c>
      <c r="AI1432" s="16"/>
    </row>
    <row r="1433" spans="22:35" x14ac:dyDescent="0.25">
      <c r="V1433" s="6" t="str">
        <f t="shared" si="30"/>
        <v>8630Central Otago District</v>
      </c>
      <c r="W1433" s="89">
        <v>8630</v>
      </c>
      <c r="X1433" s="90">
        <v>35</v>
      </c>
      <c r="Y1433" s="89" t="s">
        <v>371</v>
      </c>
      <c r="Z1433" s="89" t="s">
        <v>371</v>
      </c>
      <c r="AA1433" s="89" t="s">
        <v>217</v>
      </c>
      <c r="AI1433" s="16"/>
    </row>
    <row r="1434" spans="22:35" x14ac:dyDescent="0.25">
      <c r="V1434" s="6" t="str">
        <f t="shared" si="30"/>
        <v>8630Pacific Island Unit</v>
      </c>
      <c r="W1434" s="89">
        <v>8630</v>
      </c>
      <c r="X1434" s="90">
        <v>35</v>
      </c>
      <c r="Y1434" s="89" t="s">
        <v>1678</v>
      </c>
      <c r="Z1434" s="89" t="s">
        <v>225</v>
      </c>
      <c r="AA1434" s="89" t="s">
        <v>226</v>
      </c>
      <c r="AI1434" s="16"/>
    </row>
    <row r="1435" spans="22:35" x14ac:dyDescent="0.25">
      <c r="V1435" s="6" t="str">
        <f t="shared" si="30"/>
        <v>8630Kapiti Coast District</v>
      </c>
      <c r="W1435" s="89">
        <v>8630</v>
      </c>
      <c r="X1435" s="90">
        <v>36</v>
      </c>
      <c r="Y1435" s="89" t="s">
        <v>320</v>
      </c>
      <c r="Z1435" s="89" t="s">
        <v>320</v>
      </c>
      <c r="AA1435" s="89" t="s">
        <v>222</v>
      </c>
      <c r="AI1435" s="16"/>
    </row>
    <row r="1436" spans="22:35" x14ac:dyDescent="0.25">
      <c r="V1436" s="6" t="str">
        <f t="shared" si="30"/>
        <v>8630Tuku Rakau Outreach</v>
      </c>
      <c r="W1436" s="89">
        <v>8630</v>
      </c>
      <c r="X1436" s="90">
        <v>36</v>
      </c>
      <c r="Y1436" s="89" t="s">
        <v>1679</v>
      </c>
      <c r="Z1436" s="89" t="s">
        <v>320</v>
      </c>
      <c r="AA1436" s="89" t="s">
        <v>222</v>
      </c>
      <c r="AI1436" s="16"/>
    </row>
    <row r="1437" spans="22:35" x14ac:dyDescent="0.25">
      <c r="V1437" s="6" t="str">
        <f t="shared" si="30"/>
        <v>8630Pukapuka Training Academy</v>
      </c>
      <c r="W1437" s="89">
        <v>8630</v>
      </c>
      <c r="X1437" s="90">
        <v>37</v>
      </c>
      <c r="Y1437" s="89" t="s">
        <v>157</v>
      </c>
      <c r="Z1437" s="89" t="s">
        <v>259</v>
      </c>
      <c r="AA1437" s="89" t="s">
        <v>228</v>
      </c>
      <c r="AI1437" s="16"/>
    </row>
    <row r="1438" spans="22:35" x14ac:dyDescent="0.25">
      <c r="V1438" s="6" t="str">
        <f t="shared" si="30"/>
        <v>8630ROTAK</v>
      </c>
      <c r="W1438" s="89">
        <v>8630</v>
      </c>
      <c r="X1438" s="90">
        <v>38</v>
      </c>
      <c r="Y1438" s="89" t="s">
        <v>1680</v>
      </c>
      <c r="Z1438" s="89" t="s">
        <v>233</v>
      </c>
      <c r="AA1438" s="89" t="s">
        <v>231</v>
      </c>
      <c r="AI1438" s="16"/>
    </row>
    <row r="1439" spans="22:35" x14ac:dyDescent="0.25">
      <c r="V1439" s="6" t="str">
        <f t="shared" si="30"/>
        <v>8630Thames-Coromandel District</v>
      </c>
      <c r="W1439" s="89">
        <v>8630</v>
      </c>
      <c r="X1439" s="90">
        <v>38</v>
      </c>
      <c r="Y1439" s="89" t="s">
        <v>279</v>
      </c>
      <c r="Z1439" s="89" t="s">
        <v>279</v>
      </c>
      <c r="AA1439" s="89" t="s">
        <v>226</v>
      </c>
      <c r="AI1439" s="16"/>
    </row>
    <row r="1440" spans="22:35" x14ac:dyDescent="0.25">
      <c r="V1440" s="6" t="str">
        <f t="shared" si="30"/>
        <v>8630Ngati Ruanui Tahua</v>
      </c>
      <c r="W1440" s="89">
        <v>8630</v>
      </c>
      <c r="X1440" s="90">
        <v>39</v>
      </c>
      <c r="Y1440" s="89" t="s">
        <v>524</v>
      </c>
      <c r="Z1440" s="89" t="s">
        <v>383</v>
      </c>
      <c r="AA1440" s="89" t="s">
        <v>298</v>
      </c>
      <c r="AI1440" s="16"/>
    </row>
    <row r="1441" spans="22:35" x14ac:dyDescent="0.25">
      <c r="V1441" s="6" t="str">
        <f t="shared" si="30"/>
        <v>8630Te Rapu Maatauranga</v>
      </c>
      <c r="W1441" s="89">
        <v>8630</v>
      </c>
      <c r="X1441" s="90">
        <v>40</v>
      </c>
      <c r="Y1441" s="89" t="s">
        <v>158</v>
      </c>
      <c r="Z1441" s="89" t="s">
        <v>225</v>
      </c>
      <c r="AA1441" s="89" t="s">
        <v>226</v>
      </c>
      <c r="AI1441" s="16"/>
    </row>
    <row r="1442" spans="22:35" x14ac:dyDescent="0.25">
      <c r="V1442" s="6" t="str">
        <f t="shared" si="30"/>
        <v>8630Waipareira Trust</v>
      </c>
      <c r="W1442" s="89">
        <v>8630</v>
      </c>
      <c r="X1442" s="90">
        <v>41</v>
      </c>
      <c r="Y1442" s="89" t="s">
        <v>159</v>
      </c>
      <c r="Z1442" s="89" t="s">
        <v>266</v>
      </c>
      <c r="AA1442" s="89" t="s">
        <v>228</v>
      </c>
      <c r="AI1442" s="16"/>
    </row>
    <row r="1443" spans="22:35" x14ac:dyDescent="0.25">
      <c r="V1443" s="6" t="str">
        <f t="shared" si="30"/>
        <v>8630Waitakere  District</v>
      </c>
      <c r="W1443" s="89">
        <v>8630</v>
      </c>
      <c r="X1443" s="90">
        <v>41</v>
      </c>
      <c r="Y1443" s="89" t="s">
        <v>1080</v>
      </c>
      <c r="Z1443" s="89" t="s">
        <v>266</v>
      </c>
      <c r="AA1443" s="89" t="s">
        <v>228</v>
      </c>
      <c r="AI1443" s="16"/>
    </row>
    <row r="1444" spans="22:35" x14ac:dyDescent="0.25">
      <c r="V1444" s="6" t="str">
        <f t="shared" si="30"/>
        <v>8630Tauranga City</v>
      </c>
      <c r="W1444" s="89">
        <v>8630</v>
      </c>
      <c r="X1444" s="90">
        <v>42</v>
      </c>
      <c r="Y1444" s="89" t="s">
        <v>230</v>
      </c>
      <c r="Z1444" s="89" t="s">
        <v>230</v>
      </c>
      <c r="AA1444" s="89" t="s">
        <v>231</v>
      </c>
      <c r="AI1444" s="16"/>
    </row>
    <row r="1445" spans="22:35" x14ac:dyDescent="0.25">
      <c r="V1445" s="6" t="str">
        <f t="shared" si="30"/>
        <v>8630Whangarei Delivery Site</v>
      </c>
      <c r="W1445" s="89">
        <v>8630</v>
      </c>
      <c r="X1445" s="90">
        <v>43</v>
      </c>
      <c r="Y1445" s="89" t="s">
        <v>1681</v>
      </c>
      <c r="Z1445" s="89" t="s">
        <v>236</v>
      </c>
      <c r="AA1445" s="89" t="s">
        <v>237</v>
      </c>
      <c r="AI1445" s="16"/>
    </row>
    <row r="1446" spans="22:35" x14ac:dyDescent="0.25">
      <c r="V1446" s="6" t="str">
        <f t="shared" si="30"/>
        <v>8630Whangarei District</v>
      </c>
      <c r="W1446" s="89">
        <v>8630</v>
      </c>
      <c r="X1446" s="90">
        <v>43</v>
      </c>
      <c r="Y1446" s="89" t="s">
        <v>236</v>
      </c>
      <c r="Z1446" s="89" t="s">
        <v>236</v>
      </c>
      <c r="AA1446" s="89" t="s">
        <v>237</v>
      </c>
      <c r="AI1446" s="16"/>
    </row>
    <row r="1447" spans="22:35" x14ac:dyDescent="0.25">
      <c r="V1447" s="6" t="str">
        <f t="shared" si="30"/>
        <v>8630Excel School of Performing Arts</v>
      </c>
      <c r="W1447" s="89">
        <v>8630</v>
      </c>
      <c r="X1447" s="90">
        <v>44</v>
      </c>
      <c r="Y1447" s="89" t="s">
        <v>160</v>
      </c>
      <c r="Z1447" s="89" t="s">
        <v>227</v>
      </c>
      <c r="AA1447" s="89" t="s">
        <v>228</v>
      </c>
      <c r="AI1447" s="16"/>
    </row>
    <row r="1448" spans="22:35" x14ac:dyDescent="0.25">
      <c r="V1448" s="6" t="str">
        <f t="shared" si="30"/>
        <v>8630Matamata-Piako District</v>
      </c>
      <c r="W1448" s="89">
        <v>8630</v>
      </c>
      <c r="X1448" s="90">
        <v>45</v>
      </c>
      <c r="Y1448" s="89" t="s">
        <v>394</v>
      </c>
      <c r="Z1448" s="89" t="s">
        <v>394</v>
      </c>
      <c r="AA1448" s="89" t="s">
        <v>226</v>
      </c>
      <c r="AI1448" s="16"/>
    </row>
    <row r="1449" spans="22:35" x14ac:dyDescent="0.25">
      <c r="V1449" s="6" t="str">
        <f t="shared" si="30"/>
        <v>8630Maui International Ltd.</v>
      </c>
      <c r="W1449" s="89">
        <v>8630</v>
      </c>
      <c r="X1449" s="90">
        <v>45</v>
      </c>
      <c r="Y1449" s="89" t="s">
        <v>1682</v>
      </c>
      <c r="Z1449" s="89" t="s">
        <v>225</v>
      </c>
      <c r="AA1449" s="89" t="s">
        <v>226</v>
      </c>
      <c r="AI1449" s="16"/>
    </row>
    <row r="1450" spans="22:35" x14ac:dyDescent="0.25">
      <c r="V1450" s="6" t="str">
        <f t="shared" si="30"/>
        <v>8630Hauraki District</v>
      </c>
      <c r="W1450" s="89">
        <v>8630</v>
      </c>
      <c r="X1450" s="90">
        <v>46</v>
      </c>
      <c r="Y1450" s="89" t="s">
        <v>522</v>
      </c>
      <c r="Z1450" s="89" t="s">
        <v>522</v>
      </c>
      <c r="AA1450" s="89" t="s">
        <v>226</v>
      </c>
      <c r="AI1450" s="16"/>
    </row>
    <row r="1451" spans="22:35" x14ac:dyDescent="0.25">
      <c r="V1451" s="6" t="str">
        <f t="shared" si="30"/>
        <v>8630Hauraki Region Delivery Site</v>
      </c>
      <c r="W1451" s="89">
        <v>8630</v>
      </c>
      <c r="X1451" s="90">
        <v>46</v>
      </c>
      <c r="Y1451" s="89" t="s">
        <v>1683</v>
      </c>
      <c r="Z1451" s="89" t="s">
        <v>279</v>
      </c>
      <c r="AA1451" s="89" t="s">
        <v>226</v>
      </c>
      <c r="AI1451" s="16"/>
    </row>
    <row r="1452" spans="22:35" x14ac:dyDescent="0.25">
      <c r="V1452" s="6" t="str">
        <f t="shared" si="30"/>
        <v>8630Upskill NZ</v>
      </c>
      <c r="W1452" s="89">
        <v>8630</v>
      </c>
      <c r="X1452" s="90">
        <v>47</v>
      </c>
      <c r="Y1452" s="89" t="s">
        <v>161</v>
      </c>
      <c r="Z1452" s="89" t="s">
        <v>223</v>
      </c>
      <c r="AA1452" s="89" t="s">
        <v>224</v>
      </c>
      <c r="AI1452" s="16"/>
    </row>
    <row r="1453" spans="22:35" x14ac:dyDescent="0.25">
      <c r="V1453" s="6" t="str">
        <f t="shared" si="30"/>
        <v>8630Werohia Development LTD</v>
      </c>
      <c r="W1453" s="89">
        <v>8630</v>
      </c>
      <c r="X1453" s="90">
        <v>48</v>
      </c>
      <c r="Y1453" s="89" t="s">
        <v>162</v>
      </c>
      <c r="Z1453" s="89" t="s">
        <v>317</v>
      </c>
      <c r="AA1453" s="89" t="s">
        <v>318</v>
      </c>
      <c r="AI1453" s="16"/>
    </row>
    <row r="1454" spans="22:35" x14ac:dyDescent="0.25">
      <c r="V1454" s="6" t="str">
        <f t="shared" si="30"/>
        <v>8630Carich Training Centre Ltd</v>
      </c>
      <c r="W1454" s="89">
        <v>8630</v>
      </c>
      <c r="X1454" s="90">
        <v>49</v>
      </c>
      <c r="Y1454" s="89" t="s">
        <v>1684</v>
      </c>
      <c r="Z1454" s="89" t="s">
        <v>225</v>
      </c>
      <c r="AA1454" s="89" t="s">
        <v>226</v>
      </c>
      <c r="AI1454" s="16"/>
    </row>
    <row r="1455" spans="22:35" x14ac:dyDescent="0.25">
      <c r="V1455" s="6" t="str">
        <f t="shared" si="30"/>
        <v>8630Clutha District</v>
      </c>
      <c r="W1455" s="89">
        <v>8630</v>
      </c>
      <c r="X1455" s="90">
        <v>49</v>
      </c>
      <c r="Y1455" s="89" t="s">
        <v>216</v>
      </c>
      <c r="Z1455" s="89" t="s">
        <v>216</v>
      </c>
      <c r="AA1455" s="89" t="s">
        <v>217</v>
      </c>
      <c r="AI1455" s="16"/>
    </row>
    <row r="1456" spans="22:35" x14ac:dyDescent="0.25">
      <c r="V1456" s="6" t="str">
        <f t="shared" si="30"/>
        <v>8630Whakatane District</v>
      </c>
      <c r="W1456" s="89">
        <v>8630</v>
      </c>
      <c r="X1456" s="90">
        <v>50</v>
      </c>
      <c r="Y1456" s="89" t="s">
        <v>233</v>
      </c>
      <c r="Z1456" s="89" t="s">
        <v>233</v>
      </c>
      <c r="AA1456" s="89" t="s">
        <v>231</v>
      </c>
      <c r="AI1456" s="16"/>
    </row>
    <row r="1457" spans="22:35" x14ac:dyDescent="0.25">
      <c r="V1457" s="6" t="str">
        <f t="shared" si="30"/>
        <v>8630Te Kokiri Development Consultancy Inc.</v>
      </c>
      <c r="W1457" s="89">
        <v>8630</v>
      </c>
      <c r="X1457" s="90">
        <v>51</v>
      </c>
      <c r="Y1457" s="89" t="s">
        <v>163</v>
      </c>
      <c r="Z1457" s="89" t="s">
        <v>325</v>
      </c>
      <c r="AA1457" s="89" t="s">
        <v>324</v>
      </c>
      <c r="AI1457" s="16"/>
    </row>
    <row r="1458" spans="22:35" x14ac:dyDescent="0.25">
      <c r="V1458" s="6" t="str">
        <f t="shared" si="30"/>
        <v>8630Ashburton District</v>
      </c>
      <c r="W1458" s="89">
        <v>8630</v>
      </c>
      <c r="X1458" s="90">
        <v>52</v>
      </c>
      <c r="Y1458" s="89" t="s">
        <v>220</v>
      </c>
      <c r="Z1458" s="89" t="s">
        <v>220</v>
      </c>
      <c r="AA1458" s="89" t="s">
        <v>214</v>
      </c>
      <c r="AI1458" s="16"/>
    </row>
    <row r="1459" spans="22:35" x14ac:dyDescent="0.25">
      <c r="V1459" s="6" t="str">
        <f t="shared" si="30"/>
        <v>8630Dunedin City</v>
      </c>
      <c r="W1459" s="89">
        <v>8630</v>
      </c>
      <c r="X1459" s="90">
        <v>53</v>
      </c>
      <c r="Y1459" s="89" t="s">
        <v>219</v>
      </c>
      <c r="Z1459" s="89" t="s">
        <v>219</v>
      </c>
      <c r="AA1459" s="89" t="s">
        <v>217</v>
      </c>
      <c r="AI1459" s="16"/>
    </row>
    <row r="1460" spans="22:35" x14ac:dyDescent="0.25">
      <c r="V1460" s="6" t="str">
        <f t="shared" si="30"/>
        <v>8630Gore District</v>
      </c>
      <c r="W1460" s="89">
        <v>8630</v>
      </c>
      <c r="X1460" s="90">
        <v>54</v>
      </c>
      <c r="Y1460" s="89" t="s">
        <v>378</v>
      </c>
      <c r="Z1460" s="89" t="s">
        <v>378</v>
      </c>
      <c r="AA1460" s="89" t="s">
        <v>377</v>
      </c>
      <c r="AI1460" s="16"/>
    </row>
    <row r="1461" spans="22:35" x14ac:dyDescent="0.25">
      <c r="V1461" s="6" t="str">
        <f t="shared" si="30"/>
        <v>8630Horowhenua District</v>
      </c>
      <c r="W1461" s="89">
        <v>8630</v>
      </c>
      <c r="X1461" s="90">
        <v>55</v>
      </c>
      <c r="Y1461" s="89" t="s">
        <v>325</v>
      </c>
      <c r="Z1461" s="89" t="s">
        <v>325</v>
      </c>
      <c r="AA1461" s="89" t="s">
        <v>324</v>
      </c>
      <c r="AI1461" s="16"/>
    </row>
    <row r="1462" spans="22:35" x14ac:dyDescent="0.25">
      <c r="V1462" s="6" t="str">
        <f t="shared" si="30"/>
        <v>8630Kawerau District</v>
      </c>
      <c r="W1462" s="89">
        <v>8630</v>
      </c>
      <c r="X1462" s="90">
        <v>56</v>
      </c>
      <c r="Y1462" s="89" t="s">
        <v>391</v>
      </c>
      <c r="Z1462" s="89" t="s">
        <v>391</v>
      </c>
      <c r="AA1462" s="89" t="s">
        <v>231</v>
      </c>
      <c r="AI1462" s="16"/>
    </row>
    <row r="1463" spans="22:35" x14ac:dyDescent="0.25">
      <c r="V1463" s="6" t="str">
        <f t="shared" si="30"/>
        <v>8630Lower Hutt District</v>
      </c>
      <c r="W1463" s="89">
        <v>8630</v>
      </c>
      <c r="X1463" s="90">
        <v>57</v>
      </c>
      <c r="Y1463" s="89" t="s">
        <v>1081</v>
      </c>
      <c r="Z1463" s="89" t="s">
        <v>314</v>
      </c>
      <c r="AA1463" s="89" t="s">
        <v>222</v>
      </c>
      <c r="AI1463" s="16"/>
    </row>
    <row r="1464" spans="22:35" x14ac:dyDescent="0.25">
      <c r="V1464" s="6" t="str">
        <f t="shared" si="30"/>
        <v>8630Manawatu District</v>
      </c>
      <c r="W1464" s="89">
        <v>8630</v>
      </c>
      <c r="X1464" s="90">
        <v>58</v>
      </c>
      <c r="Y1464" s="89" t="s">
        <v>327</v>
      </c>
      <c r="Z1464" s="89" t="s">
        <v>327</v>
      </c>
      <c r="AA1464" s="89" t="s">
        <v>324</v>
      </c>
      <c r="AI1464" s="16"/>
    </row>
    <row r="1465" spans="22:35" x14ac:dyDescent="0.25">
      <c r="V1465" s="6" t="str">
        <f t="shared" si="30"/>
        <v>8630Marlaborough District</v>
      </c>
      <c r="W1465" s="89">
        <v>8630</v>
      </c>
      <c r="X1465" s="90">
        <v>59</v>
      </c>
      <c r="Y1465" s="89" t="s">
        <v>1082</v>
      </c>
      <c r="Z1465" s="89" t="s">
        <v>317</v>
      </c>
      <c r="AA1465" s="89" t="s">
        <v>318</v>
      </c>
      <c r="AI1465" s="16"/>
    </row>
    <row r="1466" spans="22:35" x14ac:dyDescent="0.25">
      <c r="V1466" s="6" t="str">
        <f t="shared" si="30"/>
        <v>8630Masterton District</v>
      </c>
      <c r="W1466" s="89">
        <v>8630</v>
      </c>
      <c r="X1466" s="90">
        <v>60</v>
      </c>
      <c r="Y1466" s="89" t="s">
        <v>321</v>
      </c>
      <c r="Z1466" s="89" t="s">
        <v>321</v>
      </c>
      <c r="AA1466" s="89" t="s">
        <v>222</v>
      </c>
      <c r="AI1466" s="16"/>
    </row>
    <row r="1467" spans="22:35" x14ac:dyDescent="0.25">
      <c r="V1467" s="6" t="str">
        <f t="shared" si="30"/>
        <v>8630Napier City</v>
      </c>
      <c r="W1467" s="89">
        <v>8630</v>
      </c>
      <c r="X1467" s="90">
        <v>61</v>
      </c>
      <c r="Y1467" s="89" t="s">
        <v>223</v>
      </c>
      <c r="Z1467" s="89" t="s">
        <v>223</v>
      </c>
      <c r="AA1467" s="89" t="s">
        <v>224</v>
      </c>
      <c r="AI1467" s="16"/>
    </row>
    <row r="1468" spans="22:35" x14ac:dyDescent="0.25">
      <c r="V1468" s="6" t="str">
        <f t="shared" si="30"/>
        <v>8630Nelson City</v>
      </c>
      <c r="W1468" s="89">
        <v>8630</v>
      </c>
      <c r="X1468" s="90">
        <v>62</v>
      </c>
      <c r="Y1468" s="89" t="s">
        <v>364</v>
      </c>
      <c r="Z1468" s="89" t="s">
        <v>364</v>
      </c>
      <c r="AA1468" s="89" t="s">
        <v>249</v>
      </c>
      <c r="AI1468" s="16"/>
    </row>
    <row r="1469" spans="22:35" x14ac:dyDescent="0.25">
      <c r="V1469" s="6" t="str">
        <f t="shared" si="30"/>
        <v>8630Queenstown-Lakes District</v>
      </c>
      <c r="W1469" s="89">
        <v>8630</v>
      </c>
      <c r="X1469" s="90">
        <v>63</v>
      </c>
      <c r="Y1469" s="89" t="s">
        <v>399</v>
      </c>
      <c r="Z1469" s="89" t="s">
        <v>399</v>
      </c>
      <c r="AA1469" s="89" t="s">
        <v>217</v>
      </c>
      <c r="AI1469" s="16"/>
    </row>
    <row r="1470" spans="22:35" x14ac:dyDescent="0.25">
      <c r="V1470" s="6" t="str">
        <f t="shared" si="30"/>
        <v>8630South Taranaki District</v>
      </c>
      <c r="W1470" s="89">
        <v>8630</v>
      </c>
      <c r="X1470" s="90">
        <v>64</v>
      </c>
      <c r="Y1470" s="89" t="s">
        <v>383</v>
      </c>
      <c r="Z1470" s="89" t="s">
        <v>383</v>
      </c>
      <c r="AA1470" s="89" t="s">
        <v>298</v>
      </c>
      <c r="AI1470" s="16"/>
    </row>
    <row r="1471" spans="22:35" x14ac:dyDescent="0.25">
      <c r="V1471" s="6" t="str">
        <f t="shared" si="30"/>
        <v>8630Tasman District</v>
      </c>
      <c r="W1471" s="89">
        <v>8630</v>
      </c>
      <c r="X1471" s="90">
        <v>65</v>
      </c>
      <c r="Y1471" s="89" t="s">
        <v>349</v>
      </c>
      <c r="Z1471" s="89" t="s">
        <v>349</v>
      </c>
      <c r="AA1471" s="89" t="s">
        <v>350</v>
      </c>
      <c r="AI1471" s="16"/>
    </row>
    <row r="1472" spans="22:35" x14ac:dyDescent="0.25">
      <c r="V1472" s="6" t="str">
        <f t="shared" si="30"/>
        <v>8630Taupo District</v>
      </c>
      <c r="W1472" s="89">
        <v>8630</v>
      </c>
      <c r="X1472" s="90">
        <v>66</v>
      </c>
      <c r="Y1472" s="89" t="s">
        <v>316</v>
      </c>
      <c r="Z1472" s="89" t="s">
        <v>316</v>
      </c>
      <c r="AA1472" s="89" t="s">
        <v>226</v>
      </c>
      <c r="AI1472" s="16"/>
    </row>
    <row r="1473" spans="22:35" x14ac:dyDescent="0.25">
      <c r="V1473" s="6" t="str">
        <f t="shared" si="30"/>
        <v>8630Timaru District</v>
      </c>
      <c r="W1473" s="89">
        <v>8630</v>
      </c>
      <c r="X1473" s="90">
        <v>67</v>
      </c>
      <c r="Y1473" s="89" t="s">
        <v>218</v>
      </c>
      <c r="Z1473" s="89" t="s">
        <v>218</v>
      </c>
      <c r="AA1473" s="89" t="s">
        <v>214</v>
      </c>
      <c r="AI1473" s="16"/>
    </row>
    <row r="1474" spans="22:35" x14ac:dyDescent="0.25">
      <c r="V1474" s="6" t="str">
        <f t="shared" ref="V1474:V1537" si="31">W1474&amp;Y1474</f>
        <v>8630Upper Hut City</v>
      </c>
      <c r="W1474" s="89">
        <v>8630</v>
      </c>
      <c r="X1474" s="90">
        <v>68</v>
      </c>
      <c r="Y1474" s="89" t="s">
        <v>1083</v>
      </c>
      <c r="Z1474" s="89" t="s">
        <v>319</v>
      </c>
      <c r="AA1474" s="89" t="s">
        <v>222</v>
      </c>
      <c r="AI1474" s="16"/>
    </row>
    <row r="1475" spans="22:35" x14ac:dyDescent="0.25">
      <c r="V1475" s="6" t="str">
        <f t="shared" si="31"/>
        <v>8630Waimakariri District</v>
      </c>
      <c r="W1475" s="89">
        <v>8630</v>
      </c>
      <c r="X1475" s="90">
        <v>69</v>
      </c>
      <c r="Y1475" s="89" t="s">
        <v>213</v>
      </c>
      <c r="Z1475" s="89" t="s">
        <v>213</v>
      </c>
      <c r="AA1475" s="89" t="s">
        <v>214</v>
      </c>
      <c r="AI1475" s="16"/>
    </row>
    <row r="1476" spans="22:35" x14ac:dyDescent="0.25">
      <c r="V1476" s="6" t="str">
        <f t="shared" si="31"/>
        <v>8630Waimate District</v>
      </c>
      <c r="W1476" s="89">
        <v>8630</v>
      </c>
      <c r="X1476" s="90">
        <v>70</v>
      </c>
      <c r="Y1476" s="89" t="s">
        <v>786</v>
      </c>
      <c r="Z1476" s="89" t="s">
        <v>786</v>
      </c>
      <c r="AA1476" s="89" t="s">
        <v>214</v>
      </c>
      <c r="AI1476" s="16"/>
    </row>
    <row r="1477" spans="22:35" x14ac:dyDescent="0.25">
      <c r="V1477" s="6" t="str">
        <f t="shared" si="31"/>
        <v>8630Waitaki District</v>
      </c>
      <c r="W1477" s="89">
        <v>8630</v>
      </c>
      <c r="X1477" s="90">
        <v>71</v>
      </c>
      <c r="Y1477" s="89" t="s">
        <v>229</v>
      </c>
      <c r="Z1477" s="89" t="s">
        <v>229</v>
      </c>
      <c r="AA1477" s="89" t="s">
        <v>214</v>
      </c>
      <c r="AI1477" s="16"/>
    </row>
    <row r="1478" spans="22:35" x14ac:dyDescent="0.25">
      <c r="V1478" s="6" t="str">
        <f t="shared" si="31"/>
        <v>8630Wellington City</v>
      </c>
      <c r="W1478" s="89">
        <v>8630</v>
      </c>
      <c r="X1478" s="90">
        <v>72</v>
      </c>
      <c r="Y1478" s="89" t="s">
        <v>247</v>
      </c>
      <c r="Z1478" s="89" t="s">
        <v>247</v>
      </c>
      <c r="AA1478" s="89" t="s">
        <v>222</v>
      </c>
      <c r="AI1478" s="16"/>
    </row>
    <row r="1479" spans="22:35" x14ac:dyDescent="0.25">
      <c r="V1479" s="6" t="str">
        <f t="shared" si="31"/>
        <v>8630Western Bay of Plenty</v>
      </c>
      <c r="W1479" s="89">
        <v>8630</v>
      </c>
      <c r="X1479" s="90">
        <v>73</v>
      </c>
      <c r="Y1479" s="89" t="s">
        <v>404</v>
      </c>
      <c r="Z1479" s="89" t="s">
        <v>238</v>
      </c>
      <c r="AA1479" s="89" t="s">
        <v>231</v>
      </c>
      <c r="AI1479" s="16"/>
    </row>
    <row r="1480" spans="22:35" x14ac:dyDescent="0.25">
      <c r="V1480" s="6" t="str">
        <f t="shared" si="31"/>
        <v>8630Buller District</v>
      </c>
      <c r="W1480" s="89">
        <v>8630</v>
      </c>
      <c r="X1480" s="90">
        <v>74</v>
      </c>
      <c r="Y1480" s="89" t="s">
        <v>408</v>
      </c>
      <c r="Z1480" s="89" t="s">
        <v>408</v>
      </c>
      <c r="AA1480" s="89" t="s">
        <v>212</v>
      </c>
      <c r="AI1480" s="16"/>
    </row>
    <row r="1481" spans="22:35" x14ac:dyDescent="0.25">
      <c r="V1481" s="6" t="str">
        <f t="shared" si="31"/>
        <v>8630Carterton District</v>
      </c>
      <c r="W1481" s="89">
        <v>8630</v>
      </c>
      <c r="X1481" s="90">
        <v>75</v>
      </c>
      <c r="Y1481" s="89" t="s">
        <v>510</v>
      </c>
      <c r="Z1481" s="89" t="s">
        <v>510</v>
      </c>
      <c r="AA1481" s="89" t="s">
        <v>222</v>
      </c>
      <c r="AI1481" s="16"/>
    </row>
    <row r="1482" spans="22:35" x14ac:dyDescent="0.25">
      <c r="V1482" s="6" t="str">
        <f t="shared" si="31"/>
        <v>8630Central Hawkes Bay District</v>
      </c>
      <c r="W1482" s="89">
        <v>8630</v>
      </c>
      <c r="X1482" s="90">
        <v>76</v>
      </c>
      <c r="Y1482" s="89" t="s">
        <v>1084</v>
      </c>
      <c r="Z1482" s="89" t="s">
        <v>307</v>
      </c>
      <c r="AA1482" s="89" t="s">
        <v>224</v>
      </c>
      <c r="AI1482" s="16"/>
    </row>
    <row r="1483" spans="22:35" x14ac:dyDescent="0.25">
      <c r="V1483" s="6" t="str">
        <f t="shared" si="31"/>
        <v>8630Grey District</v>
      </c>
      <c r="W1483" s="89">
        <v>8630</v>
      </c>
      <c r="X1483" s="90">
        <v>77</v>
      </c>
      <c r="Y1483" s="89" t="s">
        <v>211</v>
      </c>
      <c r="Z1483" s="89" t="s">
        <v>211</v>
      </c>
      <c r="AA1483" s="89" t="s">
        <v>212</v>
      </c>
      <c r="AI1483" s="16"/>
    </row>
    <row r="1484" spans="22:35" x14ac:dyDescent="0.25">
      <c r="V1484" s="6" t="str">
        <f t="shared" si="31"/>
        <v>8630Hurunui District</v>
      </c>
      <c r="W1484" s="89">
        <v>8630</v>
      </c>
      <c r="X1484" s="90">
        <v>78</v>
      </c>
      <c r="Y1484" s="89" t="s">
        <v>782</v>
      </c>
      <c r="Z1484" s="89" t="s">
        <v>782</v>
      </c>
      <c r="AA1484" s="89" t="s">
        <v>214</v>
      </c>
      <c r="AI1484" s="16"/>
    </row>
    <row r="1485" spans="22:35" x14ac:dyDescent="0.25">
      <c r="V1485" s="6" t="str">
        <f t="shared" si="31"/>
        <v>8630Kaikoura District</v>
      </c>
      <c r="W1485" s="89">
        <v>8630</v>
      </c>
      <c r="X1485" s="90">
        <v>79</v>
      </c>
      <c r="Y1485" s="89" t="s">
        <v>783</v>
      </c>
      <c r="Z1485" s="89" t="s">
        <v>783</v>
      </c>
      <c r="AA1485" s="89" t="s">
        <v>214</v>
      </c>
      <c r="AI1485" s="16"/>
    </row>
    <row r="1486" spans="22:35" x14ac:dyDescent="0.25">
      <c r="V1486" s="6" t="str">
        <f t="shared" si="31"/>
        <v>8630Kaipara District</v>
      </c>
      <c r="W1486" s="89">
        <v>8630</v>
      </c>
      <c r="X1486" s="90">
        <v>80</v>
      </c>
      <c r="Y1486" s="89" t="s">
        <v>367</v>
      </c>
      <c r="Z1486" s="89" t="s">
        <v>367</v>
      </c>
      <c r="AA1486" s="89" t="s">
        <v>237</v>
      </c>
      <c r="AI1486" s="16"/>
    </row>
    <row r="1487" spans="22:35" x14ac:dyDescent="0.25">
      <c r="V1487" s="6" t="str">
        <f t="shared" si="31"/>
        <v>8630Mackenzie District</v>
      </c>
      <c r="W1487" s="89">
        <v>8630</v>
      </c>
      <c r="X1487" s="90">
        <v>81</v>
      </c>
      <c r="Y1487" s="89" t="s">
        <v>784</v>
      </c>
      <c r="Z1487" s="89" t="s">
        <v>784</v>
      </c>
      <c r="AA1487" s="89" t="s">
        <v>214</v>
      </c>
      <c r="AI1487" s="16"/>
    </row>
    <row r="1488" spans="22:35" x14ac:dyDescent="0.25">
      <c r="V1488" s="6" t="str">
        <f t="shared" si="31"/>
        <v>8630Otorohonga District</v>
      </c>
      <c r="W1488" s="89">
        <v>8630</v>
      </c>
      <c r="X1488" s="90">
        <v>82</v>
      </c>
      <c r="Y1488" s="89" t="s">
        <v>1085</v>
      </c>
      <c r="Z1488" s="89" t="s">
        <v>395</v>
      </c>
      <c r="AA1488" s="89" t="s">
        <v>226</v>
      </c>
      <c r="AI1488" s="16"/>
    </row>
    <row r="1489" spans="22:35" x14ac:dyDescent="0.25">
      <c r="V1489" s="6" t="str">
        <f t="shared" si="31"/>
        <v>8630New Plymouth District</v>
      </c>
      <c r="W1489" s="89">
        <v>8630</v>
      </c>
      <c r="X1489" s="90">
        <v>83</v>
      </c>
      <c r="Y1489" s="89" t="s">
        <v>297</v>
      </c>
      <c r="Z1489" s="89" t="s">
        <v>297</v>
      </c>
      <c r="AA1489" s="89" t="s">
        <v>298</v>
      </c>
      <c r="AI1489" s="16"/>
    </row>
    <row r="1490" spans="22:35" x14ac:dyDescent="0.25">
      <c r="V1490" s="6" t="str">
        <f t="shared" si="31"/>
        <v>8630Rangitakei District</v>
      </c>
      <c r="W1490" s="89">
        <v>8630</v>
      </c>
      <c r="X1490" s="90">
        <v>84</v>
      </c>
      <c r="Y1490" s="89" t="s">
        <v>1086</v>
      </c>
      <c r="Z1490" s="89" t="s">
        <v>488</v>
      </c>
      <c r="AA1490" s="89" t="s">
        <v>324</v>
      </c>
      <c r="AI1490" s="16"/>
    </row>
    <row r="1491" spans="22:35" x14ac:dyDescent="0.25">
      <c r="V1491" s="6" t="str">
        <f t="shared" si="31"/>
        <v>8630Ruapehu District</v>
      </c>
      <c r="W1491" s="89">
        <v>8630</v>
      </c>
      <c r="X1491" s="90">
        <v>85</v>
      </c>
      <c r="Y1491" s="89" t="s">
        <v>328</v>
      </c>
      <c r="Z1491" s="89" t="s">
        <v>328</v>
      </c>
      <c r="AA1491" s="89" t="s">
        <v>324</v>
      </c>
      <c r="AI1491" s="16"/>
    </row>
    <row r="1492" spans="22:35" x14ac:dyDescent="0.25">
      <c r="V1492" s="6" t="str">
        <f t="shared" si="31"/>
        <v>8630South Wairarapa District</v>
      </c>
      <c r="W1492" s="89">
        <v>8630</v>
      </c>
      <c r="X1492" s="90">
        <v>86</v>
      </c>
      <c r="Y1492" s="89" t="s">
        <v>785</v>
      </c>
      <c r="Z1492" s="89" t="s">
        <v>785</v>
      </c>
      <c r="AA1492" s="89" t="s">
        <v>222</v>
      </c>
      <c r="AI1492" s="16"/>
    </row>
    <row r="1493" spans="22:35" x14ac:dyDescent="0.25">
      <c r="V1493" s="6" t="str">
        <f t="shared" si="31"/>
        <v>8630Southland District</v>
      </c>
      <c r="W1493" s="89">
        <v>8630</v>
      </c>
      <c r="X1493" s="90">
        <v>87</v>
      </c>
      <c r="Y1493" s="89" t="s">
        <v>581</v>
      </c>
      <c r="Z1493" s="89" t="s">
        <v>581</v>
      </c>
      <c r="AA1493" s="89" t="s">
        <v>377</v>
      </c>
      <c r="AI1493" s="16"/>
    </row>
    <row r="1494" spans="22:35" x14ac:dyDescent="0.25">
      <c r="V1494" s="6" t="str">
        <f t="shared" si="31"/>
        <v>8630Stratford District</v>
      </c>
      <c r="W1494" s="89">
        <v>8630</v>
      </c>
      <c r="X1494" s="90">
        <v>88</v>
      </c>
      <c r="Y1494" s="89" t="s">
        <v>385</v>
      </c>
      <c r="Z1494" s="89" t="s">
        <v>385</v>
      </c>
      <c r="AA1494" s="89" t="s">
        <v>298</v>
      </c>
      <c r="AI1494" s="16"/>
    </row>
    <row r="1495" spans="22:35" x14ac:dyDescent="0.25">
      <c r="V1495" s="6" t="str">
        <f t="shared" si="31"/>
        <v>8630Tararua District</v>
      </c>
      <c r="W1495" s="89">
        <v>8630</v>
      </c>
      <c r="X1495" s="90">
        <v>89</v>
      </c>
      <c r="Y1495" s="89" t="s">
        <v>439</v>
      </c>
      <c r="Z1495" s="89" t="s">
        <v>439</v>
      </c>
      <c r="AA1495" s="89" t="s">
        <v>324</v>
      </c>
      <c r="AI1495" s="16"/>
    </row>
    <row r="1496" spans="22:35" x14ac:dyDescent="0.25">
      <c r="V1496" s="6" t="str">
        <f t="shared" si="31"/>
        <v>8630Wairoa District</v>
      </c>
      <c r="W1496" s="89">
        <v>8630</v>
      </c>
      <c r="X1496" s="90">
        <v>90</v>
      </c>
      <c r="Y1496" s="89" t="s">
        <v>310</v>
      </c>
      <c r="Z1496" s="89" t="s">
        <v>310</v>
      </c>
      <c r="AA1496" s="89" t="s">
        <v>224</v>
      </c>
      <c r="AI1496" s="16"/>
    </row>
    <row r="1497" spans="22:35" x14ac:dyDescent="0.25">
      <c r="V1497" s="6" t="str">
        <f t="shared" si="31"/>
        <v>8630Westland District</v>
      </c>
      <c r="W1497" s="89">
        <v>8630</v>
      </c>
      <c r="X1497" s="90">
        <v>91</v>
      </c>
      <c r="Y1497" s="89" t="s">
        <v>420</v>
      </c>
      <c r="Z1497" s="89" t="s">
        <v>420</v>
      </c>
      <c r="AA1497" s="89" t="s">
        <v>212</v>
      </c>
      <c r="AI1497" s="16"/>
    </row>
    <row r="1498" spans="22:35" x14ac:dyDescent="0.25">
      <c r="V1498" s="6" t="str">
        <f t="shared" si="31"/>
        <v>8630selwyn District</v>
      </c>
      <c r="W1498" s="89">
        <v>8630</v>
      </c>
      <c r="X1498" s="90">
        <v>92</v>
      </c>
      <c r="Y1498" s="89" t="s">
        <v>1087</v>
      </c>
      <c r="Z1498" s="89" t="s">
        <v>427</v>
      </c>
      <c r="AA1498" s="89" t="s">
        <v>214</v>
      </c>
      <c r="AI1498" s="16"/>
    </row>
    <row r="1499" spans="22:35" x14ac:dyDescent="0.25">
      <c r="V1499" s="6" t="str">
        <f t="shared" si="31"/>
        <v>8630Chatam Islands Territory</v>
      </c>
      <c r="W1499" s="89">
        <v>8630</v>
      </c>
      <c r="X1499" s="90">
        <v>93</v>
      </c>
      <c r="Y1499" s="89" t="s">
        <v>1088</v>
      </c>
      <c r="Z1499" s="89" t="s">
        <v>1089</v>
      </c>
      <c r="AA1499" s="89" t="s">
        <v>1685</v>
      </c>
      <c r="AI1499" s="16"/>
    </row>
    <row r="1500" spans="22:35" x14ac:dyDescent="0.25">
      <c r="V1500" s="6" t="str">
        <f t="shared" si="31"/>
        <v>8630Intensive Literacy and Numeracy (Prisons)</v>
      </c>
      <c r="W1500" s="89">
        <v>8630</v>
      </c>
      <c r="X1500" s="90">
        <v>94</v>
      </c>
      <c r="Y1500" s="89" t="s">
        <v>1090</v>
      </c>
      <c r="Z1500" s="89" t="s">
        <v>828</v>
      </c>
      <c r="AA1500" s="89" t="s">
        <v>828</v>
      </c>
      <c r="AI1500" s="16"/>
    </row>
    <row r="1501" spans="22:35" x14ac:dyDescent="0.25">
      <c r="V1501" s="6" t="str">
        <f t="shared" si="31"/>
        <v>8630New Site</v>
      </c>
      <c r="W1501" s="89">
        <v>8630</v>
      </c>
      <c r="X1501" s="90">
        <v>95</v>
      </c>
      <c r="Y1501" s="89" t="s">
        <v>764</v>
      </c>
      <c r="Z1501" s="89"/>
      <c r="AA1501" s="89"/>
      <c r="AI1501" s="16"/>
    </row>
    <row r="1502" spans="22:35" x14ac:dyDescent="0.25">
      <c r="V1502" s="6" t="str">
        <f t="shared" si="31"/>
        <v>8630Mahi Ora - Kiwi Ora</v>
      </c>
      <c r="W1502" s="89">
        <v>8630</v>
      </c>
      <c r="X1502" s="90">
        <v>98</v>
      </c>
      <c r="Y1502" s="89" t="s">
        <v>1091</v>
      </c>
      <c r="Z1502" s="89" t="s">
        <v>822</v>
      </c>
      <c r="AA1502" s="89" t="s">
        <v>822</v>
      </c>
      <c r="AI1502" s="16"/>
    </row>
    <row r="1503" spans="22:35" x14ac:dyDescent="0.25">
      <c r="V1503" s="6" t="str">
        <f t="shared" si="31"/>
        <v>8630Community Education</v>
      </c>
      <c r="W1503" s="89">
        <v>8630</v>
      </c>
      <c r="X1503" s="90">
        <v>99</v>
      </c>
      <c r="Y1503" s="89" t="s">
        <v>875</v>
      </c>
      <c r="Z1503" s="89" t="s">
        <v>875</v>
      </c>
      <c r="AA1503" s="89" t="s">
        <v>875</v>
      </c>
      <c r="AI1503" s="16"/>
    </row>
    <row r="1504" spans="22:35" x14ac:dyDescent="0.25">
      <c r="V1504" s="6" t="str">
        <f t="shared" si="31"/>
        <v>8637Fashion &amp; Faces International (Main Campus)</v>
      </c>
      <c r="W1504" s="89">
        <v>8637</v>
      </c>
      <c r="X1504" s="90">
        <v>1</v>
      </c>
      <c r="Y1504" s="89" t="s">
        <v>1686</v>
      </c>
      <c r="Z1504" s="89" t="s">
        <v>232</v>
      </c>
      <c r="AA1504" s="89" t="s">
        <v>231</v>
      </c>
      <c r="AI1504" s="16"/>
    </row>
    <row r="1505" spans="22:35" x14ac:dyDescent="0.25">
      <c r="V1505" s="6" t="str">
        <f t="shared" si="31"/>
        <v>8637Main Campus</v>
      </c>
      <c r="W1505" s="89">
        <v>8637</v>
      </c>
      <c r="X1505" s="90">
        <v>1</v>
      </c>
      <c r="Y1505" s="89" t="s">
        <v>15</v>
      </c>
      <c r="Z1505" s="89" t="s">
        <v>232</v>
      </c>
      <c r="AA1505" s="89" t="s">
        <v>231</v>
      </c>
      <c r="AI1505" s="16"/>
    </row>
    <row r="1506" spans="22:35" x14ac:dyDescent="0.25">
      <c r="V1506" s="6" t="str">
        <f t="shared" si="31"/>
        <v>8637Service Skills Centre</v>
      </c>
      <c r="W1506" s="89">
        <v>8637</v>
      </c>
      <c r="X1506" s="90">
        <v>1</v>
      </c>
      <c r="Y1506" s="89" t="s">
        <v>1092</v>
      </c>
      <c r="Z1506" s="89" t="s">
        <v>232</v>
      </c>
      <c r="AA1506" s="89" t="s">
        <v>231</v>
      </c>
      <c r="AI1506" s="16"/>
    </row>
    <row r="1507" spans="22:35" x14ac:dyDescent="0.25">
      <c r="V1507" s="6" t="str">
        <f t="shared" si="31"/>
        <v>8637Imagez: College of Beauty Therapy (A division of Fashion &amp; Faces International)</v>
      </c>
      <c r="W1507" s="89">
        <v>8637</v>
      </c>
      <c r="X1507" s="90">
        <v>2</v>
      </c>
      <c r="Y1507" s="89" t="s">
        <v>1687</v>
      </c>
      <c r="Z1507" s="89" t="s">
        <v>232</v>
      </c>
      <c r="AA1507" s="89" t="s">
        <v>231</v>
      </c>
      <c r="AI1507" s="16"/>
    </row>
    <row r="1508" spans="22:35" x14ac:dyDescent="0.25">
      <c r="V1508" s="6" t="str">
        <f t="shared" si="31"/>
        <v>8637New Site</v>
      </c>
      <c r="W1508" s="89">
        <v>8637</v>
      </c>
      <c r="X1508" s="90">
        <v>95</v>
      </c>
      <c r="Y1508" s="89" t="s">
        <v>764</v>
      </c>
      <c r="Z1508" s="89"/>
      <c r="AA1508" s="89"/>
      <c r="AI1508" s="16"/>
    </row>
    <row r="1509" spans="22:35" x14ac:dyDescent="0.25">
      <c r="V1509" s="6" t="str">
        <f t="shared" si="31"/>
        <v>8638Main Campus</v>
      </c>
      <c r="W1509" s="89">
        <v>8638</v>
      </c>
      <c r="X1509" s="90">
        <v>1</v>
      </c>
      <c r="Y1509" s="89" t="s">
        <v>15</v>
      </c>
      <c r="Z1509" s="89" t="s">
        <v>292</v>
      </c>
      <c r="AA1509" s="89" t="s">
        <v>228</v>
      </c>
      <c r="AI1509" s="16"/>
    </row>
    <row r="1510" spans="22:35" x14ac:dyDescent="0.25">
      <c r="V1510" s="6" t="str">
        <f t="shared" si="31"/>
        <v>8638New Site</v>
      </c>
      <c r="W1510" s="89">
        <v>8638</v>
      </c>
      <c r="X1510" s="90">
        <v>95</v>
      </c>
      <c r="Y1510" s="89" t="s">
        <v>764</v>
      </c>
      <c r="Z1510" s="89"/>
      <c r="AA1510" s="89"/>
      <c r="AI1510" s="16"/>
    </row>
    <row r="1511" spans="22:35" x14ac:dyDescent="0.25">
      <c r="V1511" s="6" t="str">
        <f t="shared" si="31"/>
        <v>8640TCT Auckland Airport</v>
      </c>
      <c r="W1511" s="89">
        <v>8640</v>
      </c>
      <c r="X1511" s="90">
        <v>0</v>
      </c>
      <c r="Y1511" s="89" t="s">
        <v>525</v>
      </c>
      <c r="Z1511" s="89" t="s">
        <v>259</v>
      </c>
      <c r="AA1511" s="89" t="s">
        <v>228</v>
      </c>
      <c r="AI1511" s="16"/>
    </row>
    <row r="1512" spans="22:35" x14ac:dyDescent="0.25">
      <c r="V1512" s="6" t="str">
        <f t="shared" si="31"/>
        <v>8640TCT Wellington</v>
      </c>
      <c r="W1512" s="89">
        <v>8640</v>
      </c>
      <c r="X1512" s="90">
        <v>1</v>
      </c>
      <c r="Y1512" s="89" t="s">
        <v>526</v>
      </c>
      <c r="Z1512" s="89" t="s">
        <v>247</v>
      </c>
      <c r="AA1512" s="89" t="s">
        <v>222</v>
      </c>
      <c r="AI1512" s="16"/>
    </row>
    <row r="1513" spans="22:35" x14ac:dyDescent="0.25">
      <c r="V1513" s="6" t="str">
        <f t="shared" si="31"/>
        <v>8640TCT Auckland City</v>
      </c>
      <c r="W1513" s="89">
        <v>8640</v>
      </c>
      <c r="X1513" s="90">
        <v>2</v>
      </c>
      <c r="Y1513" s="89" t="s">
        <v>527</v>
      </c>
      <c r="Z1513" s="89" t="s">
        <v>227</v>
      </c>
      <c r="AA1513" s="89" t="s">
        <v>228</v>
      </c>
      <c r="AI1513" s="16"/>
    </row>
    <row r="1514" spans="22:35" x14ac:dyDescent="0.25">
      <c r="V1514" s="6" t="str">
        <f t="shared" si="31"/>
        <v>8640TCT Christchurch</v>
      </c>
      <c r="W1514" s="89">
        <v>8640</v>
      </c>
      <c r="X1514" s="90">
        <v>3</v>
      </c>
      <c r="Y1514" s="89" t="s">
        <v>528</v>
      </c>
      <c r="Z1514" s="89" t="s">
        <v>215</v>
      </c>
      <c r="AA1514" s="89" t="s">
        <v>214</v>
      </c>
      <c r="AI1514" s="16"/>
    </row>
    <row r="1515" spans="22:35" x14ac:dyDescent="0.25">
      <c r="V1515" s="6" t="str">
        <f t="shared" si="31"/>
        <v>8640Rotorua Campus</v>
      </c>
      <c r="W1515" s="89">
        <v>8640</v>
      </c>
      <c r="X1515" s="90">
        <v>6</v>
      </c>
      <c r="Y1515" s="89" t="s">
        <v>135</v>
      </c>
      <c r="Z1515" s="89" t="s">
        <v>232</v>
      </c>
      <c r="AA1515" s="89" t="s">
        <v>231</v>
      </c>
      <c r="AI1515" s="16"/>
    </row>
    <row r="1516" spans="22:35" x14ac:dyDescent="0.25">
      <c r="V1516" s="6" t="str">
        <f t="shared" si="31"/>
        <v>8640New Site</v>
      </c>
      <c r="W1516" s="89">
        <v>8640</v>
      </c>
      <c r="X1516" s="90">
        <v>95</v>
      </c>
      <c r="Y1516" s="89" t="s">
        <v>764</v>
      </c>
      <c r="Z1516" s="89"/>
      <c r="AA1516" s="89"/>
      <c r="AI1516" s="16"/>
    </row>
    <row r="1517" spans="22:35" x14ac:dyDescent="0.25">
      <c r="V1517" s="6" t="str">
        <f t="shared" si="31"/>
        <v>8640Auckland Campus</v>
      </c>
      <c r="W1517" s="89">
        <v>8640</v>
      </c>
      <c r="X1517" s="90" t="s">
        <v>164</v>
      </c>
      <c r="Y1517" s="89" t="s">
        <v>88</v>
      </c>
      <c r="Z1517" s="89" t="s">
        <v>227</v>
      </c>
      <c r="AA1517" s="89" t="s">
        <v>228</v>
      </c>
      <c r="AI1517" s="16"/>
    </row>
    <row r="1518" spans="22:35" x14ac:dyDescent="0.25">
      <c r="V1518" s="6" t="str">
        <f t="shared" si="31"/>
        <v>8640Christchurch Campus</v>
      </c>
      <c r="W1518" s="89">
        <v>8640</v>
      </c>
      <c r="X1518" s="90" t="s">
        <v>90</v>
      </c>
      <c r="Y1518" s="89" t="s">
        <v>91</v>
      </c>
      <c r="Z1518" s="89" t="s">
        <v>215</v>
      </c>
      <c r="AA1518" s="89" t="s">
        <v>214</v>
      </c>
      <c r="AI1518" s="16"/>
    </row>
    <row r="1519" spans="22:35" x14ac:dyDescent="0.25">
      <c r="V1519" s="6" t="str">
        <f t="shared" si="31"/>
        <v>8640Dunedin Campus</v>
      </c>
      <c r="W1519" s="89">
        <v>8640</v>
      </c>
      <c r="X1519" s="90" t="s">
        <v>165</v>
      </c>
      <c r="Y1519" s="89" t="s">
        <v>166</v>
      </c>
      <c r="Z1519" s="89" t="s">
        <v>219</v>
      </c>
      <c r="AA1519" s="89" t="s">
        <v>217</v>
      </c>
      <c r="AI1519" s="16"/>
    </row>
    <row r="1520" spans="22:35" x14ac:dyDescent="0.25">
      <c r="V1520" s="6" t="str">
        <f t="shared" si="31"/>
        <v>8640Hamilton Campus</v>
      </c>
      <c r="W1520" s="89">
        <v>8640</v>
      </c>
      <c r="X1520" s="90" t="s">
        <v>167</v>
      </c>
      <c r="Y1520" s="89" t="s">
        <v>134</v>
      </c>
      <c r="Z1520" s="89" t="s">
        <v>225</v>
      </c>
      <c r="AA1520" s="89" t="s">
        <v>226</v>
      </c>
      <c r="AI1520" s="16"/>
    </row>
    <row r="1521" spans="22:35" x14ac:dyDescent="0.25">
      <c r="V1521" s="6" t="str">
        <f t="shared" si="31"/>
        <v>8640Wellington Campus</v>
      </c>
      <c r="W1521" s="89">
        <v>8640</v>
      </c>
      <c r="X1521" s="90" t="s">
        <v>168</v>
      </c>
      <c r="Y1521" s="89" t="s">
        <v>87</v>
      </c>
      <c r="Z1521" s="89" t="s">
        <v>247</v>
      </c>
      <c r="AA1521" s="89" t="s">
        <v>222</v>
      </c>
      <c r="AI1521" s="16"/>
    </row>
    <row r="1522" spans="22:35" x14ac:dyDescent="0.25">
      <c r="V1522" s="6" t="str">
        <f t="shared" si="31"/>
        <v>8642Main Campus</v>
      </c>
      <c r="W1522" s="89">
        <v>8642</v>
      </c>
      <c r="X1522" s="90">
        <v>1</v>
      </c>
      <c r="Y1522" s="89" t="s">
        <v>15</v>
      </c>
      <c r="Z1522" s="89" t="s">
        <v>227</v>
      </c>
      <c r="AA1522" s="89" t="s">
        <v>228</v>
      </c>
      <c r="AI1522" s="16"/>
    </row>
    <row r="1523" spans="22:35" x14ac:dyDescent="0.25">
      <c r="V1523" s="6" t="str">
        <f t="shared" si="31"/>
        <v>8642New Site</v>
      </c>
      <c r="W1523" s="89">
        <v>8642</v>
      </c>
      <c r="X1523" s="90">
        <v>95</v>
      </c>
      <c r="Y1523" s="89" t="s">
        <v>764</v>
      </c>
      <c r="Z1523" s="89"/>
      <c r="AA1523" s="89"/>
      <c r="AI1523" s="16"/>
    </row>
    <row r="1524" spans="22:35" x14ac:dyDescent="0.25">
      <c r="V1524" s="6" t="str">
        <f t="shared" si="31"/>
        <v>8644Main Campus</v>
      </c>
      <c r="W1524" s="89">
        <v>8644</v>
      </c>
      <c r="X1524" s="90">
        <v>1</v>
      </c>
      <c r="Y1524" s="89" t="s">
        <v>15</v>
      </c>
      <c r="Z1524" s="89" t="s">
        <v>227</v>
      </c>
      <c r="AA1524" s="89" t="s">
        <v>228</v>
      </c>
      <c r="AI1524" s="16"/>
    </row>
    <row r="1525" spans="22:35" x14ac:dyDescent="0.25">
      <c r="V1525" s="6" t="str">
        <f t="shared" si="31"/>
        <v>8644New Campus site</v>
      </c>
      <c r="W1525" s="89">
        <v>8644</v>
      </c>
      <c r="X1525" s="90">
        <v>2</v>
      </c>
      <c r="Y1525" s="89" t="s">
        <v>1093</v>
      </c>
      <c r="Z1525" s="89" t="s">
        <v>227</v>
      </c>
      <c r="AA1525" s="89" t="s">
        <v>228</v>
      </c>
      <c r="AI1525" s="16"/>
    </row>
    <row r="1526" spans="22:35" x14ac:dyDescent="0.25">
      <c r="V1526" s="6" t="str">
        <f t="shared" si="31"/>
        <v>8644New Site</v>
      </c>
      <c r="W1526" s="89">
        <v>8644</v>
      </c>
      <c r="X1526" s="90">
        <v>95</v>
      </c>
      <c r="Y1526" s="89" t="s">
        <v>764</v>
      </c>
      <c r="Z1526" s="89"/>
      <c r="AA1526" s="89"/>
      <c r="AI1526" s="16"/>
    </row>
    <row r="1527" spans="22:35" x14ac:dyDescent="0.25">
      <c r="V1527" s="6" t="str">
        <f t="shared" si="31"/>
        <v>8655Main Campus</v>
      </c>
      <c r="W1527" s="89">
        <v>8655</v>
      </c>
      <c r="X1527" s="90">
        <v>1</v>
      </c>
      <c r="Y1527" s="89" t="s">
        <v>15</v>
      </c>
      <c r="Z1527" s="89" t="s">
        <v>257</v>
      </c>
      <c r="AA1527" s="89" t="s">
        <v>228</v>
      </c>
      <c r="AI1527" s="16"/>
    </row>
    <row r="1528" spans="22:35" x14ac:dyDescent="0.25">
      <c r="V1528" s="6" t="str">
        <f t="shared" si="31"/>
        <v>8655New Site</v>
      </c>
      <c r="W1528" s="89">
        <v>8655</v>
      </c>
      <c r="X1528" s="90">
        <v>95</v>
      </c>
      <c r="Y1528" s="89" t="s">
        <v>764</v>
      </c>
      <c r="Z1528" s="89"/>
      <c r="AA1528" s="89"/>
      <c r="AI1528" s="16"/>
    </row>
    <row r="1529" spans="22:35" x14ac:dyDescent="0.25">
      <c r="V1529" s="6" t="str">
        <f t="shared" si="31"/>
        <v>8656Main Campus</v>
      </c>
      <c r="W1529" s="89">
        <v>8656</v>
      </c>
      <c r="X1529" s="90">
        <v>1</v>
      </c>
      <c r="Y1529" s="89" t="s">
        <v>15</v>
      </c>
      <c r="Z1529" s="89" t="s">
        <v>215</v>
      </c>
      <c r="AA1529" s="89" t="s">
        <v>214</v>
      </c>
      <c r="AI1529" s="16"/>
    </row>
    <row r="1530" spans="22:35" x14ac:dyDescent="0.25">
      <c r="V1530" s="6" t="str">
        <f t="shared" si="31"/>
        <v>8656Design &amp; Arts College NZ Ltd Auckland</v>
      </c>
      <c r="W1530" s="89">
        <v>8656</v>
      </c>
      <c r="X1530" s="90">
        <v>2</v>
      </c>
      <c r="Y1530" s="89" t="s">
        <v>1688</v>
      </c>
      <c r="Z1530" s="89" t="s">
        <v>227</v>
      </c>
      <c r="AA1530" s="89" t="s">
        <v>228</v>
      </c>
      <c r="AI1530" s="16"/>
    </row>
    <row r="1531" spans="22:35" x14ac:dyDescent="0.25">
      <c r="V1531" s="6" t="str">
        <f t="shared" si="31"/>
        <v>8656Acheron Drive</v>
      </c>
      <c r="W1531" s="89">
        <v>8656</v>
      </c>
      <c r="X1531" s="90">
        <v>3</v>
      </c>
      <c r="Y1531" s="89" t="s">
        <v>1689</v>
      </c>
      <c r="Z1531" s="89" t="s">
        <v>215</v>
      </c>
      <c r="AA1531" s="89" t="s">
        <v>214</v>
      </c>
      <c r="AI1531" s="16"/>
    </row>
    <row r="1532" spans="22:35" x14ac:dyDescent="0.25">
      <c r="V1532" s="6" t="str">
        <f t="shared" si="31"/>
        <v>8656New Site</v>
      </c>
      <c r="W1532" s="89">
        <v>8656</v>
      </c>
      <c r="X1532" s="90">
        <v>95</v>
      </c>
      <c r="Y1532" s="89" t="s">
        <v>764</v>
      </c>
      <c r="Z1532" s="89"/>
      <c r="AA1532" s="89"/>
      <c r="AI1532" s="16"/>
    </row>
    <row r="1533" spans="22:35" x14ac:dyDescent="0.25">
      <c r="V1533" s="6" t="str">
        <f t="shared" si="31"/>
        <v>8661New Zealand Management Academies, Auckland City</v>
      </c>
      <c r="W1533" s="89">
        <v>8661</v>
      </c>
      <c r="X1533" s="90">
        <v>2</v>
      </c>
      <c r="Y1533" s="89" t="s">
        <v>529</v>
      </c>
      <c r="Z1533" s="89" t="s">
        <v>227</v>
      </c>
      <c r="AA1533" s="89" t="s">
        <v>228</v>
      </c>
      <c r="AI1533" s="16"/>
    </row>
    <row r="1534" spans="22:35" x14ac:dyDescent="0.25">
      <c r="V1534" s="6" t="str">
        <f t="shared" si="31"/>
        <v>8661New Zealand Management Academies, Henderson</v>
      </c>
      <c r="W1534" s="89">
        <v>8661</v>
      </c>
      <c r="X1534" s="90">
        <v>3</v>
      </c>
      <c r="Y1534" s="89" t="s">
        <v>530</v>
      </c>
      <c r="Z1534" s="89" t="s">
        <v>266</v>
      </c>
      <c r="AA1534" s="89" t="s">
        <v>228</v>
      </c>
      <c r="AI1534" s="16"/>
    </row>
    <row r="1535" spans="22:35" x14ac:dyDescent="0.25">
      <c r="V1535" s="6" t="str">
        <f t="shared" si="31"/>
        <v>8661New Zealand Management Academies, Hamilton</v>
      </c>
      <c r="W1535" s="89">
        <v>8661</v>
      </c>
      <c r="X1535" s="90">
        <v>4</v>
      </c>
      <c r="Y1535" s="89" t="s">
        <v>531</v>
      </c>
      <c r="Z1535" s="89" t="s">
        <v>225</v>
      </c>
      <c r="AA1535" s="89" t="s">
        <v>226</v>
      </c>
      <c r="AI1535" s="16"/>
    </row>
    <row r="1536" spans="22:35" x14ac:dyDescent="0.25">
      <c r="V1536" s="6" t="str">
        <f t="shared" si="31"/>
        <v>8661New Zealand Management Academies, Otahuhu</v>
      </c>
      <c r="W1536" s="89">
        <v>8661</v>
      </c>
      <c r="X1536" s="90">
        <v>5</v>
      </c>
      <c r="Y1536" s="89" t="s">
        <v>532</v>
      </c>
      <c r="Z1536" s="89" t="s">
        <v>227</v>
      </c>
      <c r="AA1536" s="89" t="s">
        <v>228</v>
      </c>
      <c r="AI1536" s="16"/>
    </row>
    <row r="1537" spans="22:35" x14ac:dyDescent="0.25">
      <c r="V1537" s="6" t="str">
        <f t="shared" si="31"/>
        <v>8661New Zealand Management Academies, Panmure</v>
      </c>
      <c r="W1537" s="89">
        <v>8661</v>
      </c>
      <c r="X1537" s="90">
        <v>8</v>
      </c>
      <c r="Y1537" s="89" t="s">
        <v>533</v>
      </c>
      <c r="Z1537" s="89" t="s">
        <v>227</v>
      </c>
      <c r="AA1537" s="89" t="s">
        <v>228</v>
      </c>
      <c r="AI1537" s="16"/>
    </row>
    <row r="1538" spans="22:35" x14ac:dyDescent="0.25">
      <c r="V1538" s="6" t="str">
        <f t="shared" ref="V1538:V1601" si="32">W1538&amp;Y1538</f>
        <v>8661New Zealand Management Academies, Sylvia Park</v>
      </c>
      <c r="W1538" s="89">
        <v>8661</v>
      </c>
      <c r="X1538" s="90">
        <v>9</v>
      </c>
      <c r="Y1538" s="89" t="s">
        <v>534</v>
      </c>
      <c r="Z1538" s="89" t="s">
        <v>227</v>
      </c>
      <c r="AA1538" s="89" t="s">
        <v>228</v>
      </c>
      <c r="AI1538" s="16"/>
    </row>
    <row r="1539" spans="22:35" x14ac:dyDescent="0.25">
      <c r="V1539" s="6" t="str">
        <f t="shared" si="32"/>
        <v>8661New Zealand Management Academies, Moa Street</v>
      </c>
      <c r="W1539" s="89">
        <v>8661</v>
      </c>
      <c r="X1539" s="90">
        <v>10</v>
      </c>
      <c r="Y1539" s="89" t="s">
        <v>1094</v>
      </c>
      <c r="Z1539" s="89" t="s">
        <v>227</v>
      </c>
      <c r="AA1539" s="89" t="s">
        <v>228</v>
      </c>
      <c r="AI1539" s="16"/>
    </row>
    <row r="1540" spans="22:35" x14ac:dyDescent="0.25">
      <c r="V1540" s="6" t="str">
        <f t="shared" si="32"/>
        <v>8661New Zealand Management Academies, City Road Auckland</v>
      </c>
      <c r="W1540" s="89">
        <v>8661</v>
      </c>
      <c r="X1540" s="90">
        <v>11</v>
      </c>
      <c r="Y1540" s="89" t="s">
        <v>1095</v>
      </c>
      <c r="Z1540" s="89" t="s">
        <v>227</v>
      </c>
      <c r="AA1540" s="89" t="s">
        <v>228</v>
      </c>
      <c r="AI1540" s="16"/>
    </row>
    <row r="1541" spans="22:35" x14ac:dyDescent="0.25">
      <c r="V1541" s="6" t="str">
        <f t="shared" si="32"/>
        <v>8661New Zealand Management Academies, Kent Terrace Wellington</v>
      </c>
      <c r="W1541" s="89">
        <v>8661</v>
      </c>
      <c r="X1541" s="90">
        <v>12</v>
      </c>
      <c r="Y1541" s="89" t="s">
        <v>1096</v>
      </c>
      <c r="Z1541" s="89" t="s">
        <v>247</v>
      </c>
      <c r="AA1541" s="89" t="s">
        <v>222</v>
      </c>
      <c r="AI1541" s="16"/>
    </row>
    <row r="1542" spans="22:35" x14ac:dyDescent="0.25">
      <c r="V1542" s="6" t="str">
        <f t="shared" si="32"/>
        <v>8661New Zealand Management Academies, Tauranga</v>
      </c>
      <c r="W1542" s="89">
        <v>8661</v>
      </c>
      <c r="X1542" s="90">
        <v>13</v>
      </c>
      <c r="Y1542" s="89" t="s">
        <v>1097</v>
      </c>
      <c r="Z1542" s="89" t="s">
        <v>238</v>
      </c>
      <c r="AA1542" s="89" t="s">
        <v>231</v>
      </c>
      <c r="AI1542" s="16"/>
    </row>
    <row r="1543" spans="22:35" x14ac:dyDescent="0.25">
      <c r="V1543" s="6" t="str">
        <f t="shared" si="32"/>
        <v>8661New Zealand Management Academies, Karangahape Road</v>
      </c>
      <c r="W1543" s="89">
        <v>8661</v>
      </c>
      <c r="X1543" s="90">
        <v>14</v>
      </c>
      <c r="Y1543" s="89" t="s">
        <v>1098</v>
      </c>
      <c r="Z1543" s="89" t="s">
        <v>227</v>
      </c>
      <c r="AA1543" s="89" t="s">
        <v>228</v>
      </c>
      <c r="AI1543" s="16"/>
    </row>
    <row r="1544" spans="22:35" x14ac:dyDescent="0.25">
      <c r="V1544" s="6" t="str">
        <f t="shared" si="32"/>
        <v>8661New Zealand Management Academies, Cambridge Terrace Wellington</v>
      </c>
      <c r="W1544" s="89">
        <v>8661</v>
      </c>
      <c r="X1544" s="90">
        <v>15</v>
      </c>
      <c r="Y1544" s="89" t="s">
        <v>1099</v>
      </c>
      <c r="Z1544" s="89" t="s">
        <v>247</v>
      </c>
      <c r="AA1544" s="89" t="s">
        <v>222</v>
      </c>
      <c r="AI1544" s="16"/>
    </row>
    <row r="1545" spans="22:35" x14ac:dyDescent="0.25">
      <c r="V1545" s="6" t="str">
        <f t="shared" si="32"/>
        <v>8661New Zealand Management Academies, Corban Ave Henderson</v>
      </c>
      <c r="W1545" s="89">
        <v>8661</v>
      </c>
      <c r="X1545" s="90">
        <v>16</v>
      </c>
      <c r="Y1545" s="89" t="s">
        <v>1100</v>
      </c>
      <c r="Z1545" s="89" t="s">
        <v>266</v>
      </c>
      <c r="AA1545" s="89" t="s">
        <v>228</v>
      </c>
      <c r="AI1545" s="16"/>
    </row>
    <row r="1546" spans="22:35" x14ac:dyDescent="0.25">
      <c r="V1546" s="6" t="str">
        <f t="shared" si="32"/>
        <v>8661New Zealand Management Academies, Manukau</v>
      </c>
      <c r="W1546" s="89">
        <v>8661</v>
      </c>
      <c r="X1546" s="90">
        <v>17</v>
      </c>
      <c r="Y1546" s="89" t="s">
        <v>1101</v>
      </c>
      <c r="Z1546" s="89" t="s">
        <v>259</v>
      </c>
      <c r="AA1546" s="89" t="s">
        <v>228</v>
      </c>
      <c r="AI1546" s="16"/>
    </row>
    <row r="1547" spans="22:35" x14ac:dyDescent="0.25">
      <c r="V1547" s="6" t="str">
        <f t="shared" si="32"/>
        <v>8661New Zealand Management Academies, Christchurch</v>
      </c>
      <c r="W1547" s="89">
        <v>8661</v>
      </c>
      <c r="X1547" s="90">
        <v>18</v>
      </c>
      <c r="Y1547" s="89" t="s">
        <v>1102</v>
      </c>
      <c r="Z1547" s="89" t="s">
        <v>215</v>
      </c>
      <c r="AA1547" s="89" t="s">
        <v>214</v>
      </c>
      <c r="AI1547" s="16"/>
    </row>
    <row r="1548" spans="22:35" x14ac:dyDescent="0.25">
      <c r="V1548" s="6" t="str">
        <f t="shared" si="32"/>
        <v>8661New Zealand Management Academies, Epsom</v>
      </c>
      <c r="W1548" s="89">
        <v>8661</v>
      </c>
      <c r="X1548" s="90">
        <v>19</v>
      </c>
      <c r="Y1548" s="89" t="s">
        <v>1103</v>
      </c>
      <c r="Z1548" s="89" t="s">
        <v>227</v>
      </c>
      <c r="AA1548" s="89" t="s">
        <v>228</v>
      </c>
      <c r="AI1548" s="16"/>
    </row>
    <row r="1549" spans="22:35" x14ac:dyDescent="0.25">
      <c r="V1549" s="6" t="str">
        <f t="shared" si="32"/>
        <v>8661New Site</v>
      </c>
      <c r="W1549" s="89">
        <v>8661</v>
      </c>
      <c r="X1549" s="90">
        <v>95</v>
      </c>
      <c r="Y1549" s="89" t="s">
        <v>764</v>
      </c>
      <c r="Z1549" s="89"/>
      <c r="AA1549" s="89"/>
      <c r="AI1549" s="16"/>
    </row>
    <row r="1550" spans="22:35" x14ac:dyDescent="0.25">
      <c r="V1550" s="6" t="str">
        <f t="shared" si="32"/>
        <v>8674Main Campus</v>
      </c>
      <c r="W1550" s="89">
        <v>8674</v>
      </c>
      <c r="X1550" s="90">
        <v>1</v>
      </c>
      <c r="Y1550" s="89" t="s">
        <v>15</v>
      </c>
      <c r="Z1550" s="89" t="s">
        <v>215</v>
      </c>
      <c r="AA1550" s="89" t="s">
        <v>214</v>
      </c>
      <c r="AI1550" s="16"/>
    </row>
    <row r="1551" spans="22:35" x14ac:dyDescent="0.25">
      <c r="V1551" s="6" t="str">
        <f t="shared" si="32"/>
        <v>8674Latimar Square</v>
      </c>
      <c r="W1551" s="89">
        <v>8674</v>
      </c>
      <c r="X1551" s="90">
        <v>2</v>
      </c>
      <c r="Y1551" s="89" t="s">
        <v>535</v>
      </c>
      <c r="Z1551" s="89" t="s">
        <v>215</v>
      </c>
      <c r="AA1551" s="89" t="s">
        <v>214</v>
      </c>
      <c r="AI1551" s="16"/>
    </row>
    <row r="1552" spans="22:35" x14ac:dyDescent="0.25">
      <c r="V1552" s="6" t="str">
        <f t="shared" si="32"/>
        <v>8674Tauranga</v>
      </c>
      <c r="W1552" s="89">
        <v>8674</v>
      </c>
      <c r="X1552" s="90">
        <v>5</v>
      </c>
      <c r="Y1552" s="89" t="s">
        <v>101</v>
      </c>
      <c r="Z1552" s="89" t="s">
        <v>230</v>
      </c>
      <c r="AA1552" s="89" t="s">
        <v>231</v>
      </c>
      <c r="AI1552" s="16"/>
    </row>
    <row r="1553" spans="22:35" x14ac:dyDescent="0.25">
      <c r="V1553" s="6" t="str">
        <f t="shared" si="32"/>
        <v>8674Whangarei</v>
      </c>
      <c r="W1553" s="89">
        <v>8674</v>
      </c>
      <c r="X1553" s="90">
        <v>6</v>
      </c>
      <c r="Y1553" s="89" t="s">
        <v>38</v>
      </c>
      <c r="Z1553" s="89" t="s">
        <v>236</v>
      </c>
      <c r="AA1553" s="89" t="s">
        <v>237</v>
      </c>
      <c r="AI1553" s="16"/>
    </row>
    <row r="1554" spans="22:35" x14ac:dyDescent="0.25">
      <c r="V1554" s="6" t="str">
        <f t="shared" si="32"/>
        <v>8674North Shore</v>
      </c>
      <c r="W1554" s="89">
        <v>8674</v>
      </c>
      <c r="X1554" s="90">
        <v>7</v>
      </c>
      <c r="Y1554" s="89" t="s">
        <v>402</v>
      </c>
      <c r="Z1554" s="89" t="s">
        <v>257</v>
      </c>
      <c r="AA1554" s="89" t="s">
        <v>228</v>
      </c>
      <c r="AI1554" s="16"/>
    </row>
    <row r="1555" spans="22:35" x14ac:dyDescent="0.25">
      <c r="V1555" s="6" t="str">
        <f t="shared" si="32"/>
        <v>8674Main Campus Cashel St</v>
      </c>
      <c r="W1555" s="89">
        <v>8674</v>
      </c>
      <c r="X1555" s="90">
        <v>8</v>
      </c>
      <c r="Y1555" s="89" t="s">
        <v>536</v>
      </c>
      <c r="Z1555" s="89" t="s">
        <v>215</v>
      </c>
      <c r="AA1555" s="89" t="s">
        <v>214</v>
      </c>
      <c r="AI1555" s="16"/>
    </row>
    <row r="1556" spans="22:35" x14ac:dyDescent="0.25">
      <c r="V1556" s="6" t="str">
        <f t="shared" si="32"/>
        <v>8674North Shore</v>
      </c>
      <c r="W1556" s="89">
        <v>8674</v>
      </c>
      <c r="X1556" s="90">
        <v>9</v>
      </c>
      <c r="Y1556" s="89" t="s">
        <v>402</v>
      </c>
      <c r="Z1556" s="89" t="s">
        <v>257</v>
      </c>
      <c r="AA1556" s="89" t="s">
        <v>228</v>
      </c>
      <c r="AI1556" s="16"/>
    </row>
    <row r="1557" spans="22:35" x14ac:dyDescent="0.25">
      <c r="V1557" s="6" t="str">
        <f t="shared" si="32"/>
        <v>8674Kaikohe</v>
      </c>
      <c r="W1557" s="89">
        <v>8674</v>
      </c>
      <c r="X1557" s="90">
        <v>10</v>
      </c>
      <c r="Y1557" s="89" t="s">
        <v>64</v>
      </c>
      <c r="Z1557" s="89" t="s">
        <v>246</v>
      </c>
      <c r="AA1557" s="89" t="s">
        <v>237</v>
      </c>
      <c r="AI1557" s="16"/>
    </row>
    <row r="1558" spans="22:35" x14ac:dyDescent="0.25">
      <c r="V1558" s="6" t="str">
        <f t="shared" si="32"/>
        <v>8674Auckland City</v>
      </c>
      <c r="W1558" s="89">
        <v>8674</v>
      </c>
      <c r="X1558" s="90">
        <v>13</v>
      </c>
      <c r="Y1558" s="89" t="s">
        <v>227</v>
      </c>
      <c r="Z1558" s="89" t="s">
        <v>227</v>
      </c>
      <c r="AA1558" s="89" t="s">
        <v>228</v>
      </c>
      <c r="AI1558" s="16"/>
    </row>
    <row r="1559" spans="22:35" x14ac:dyDescent="0.25">
      <c r="V1559" s="6" t="str">
        <f t="shared" si="32"/>
        <v>8674Manukau</v>
      </c>
      <c r="W1559" s="89">
        <v>8674</v>
      </c>
      <c r="X1559" s="90">
        <v>15</v>
      </c>
      <c r="Y1559" s="89" t="s">
        <v>123</v>
      </c>
      <c r="Z1559" s="89" t="s">
        <v>259</v>
      </c>
      <c r="AA1559" s="89" t="s">
        <v>228</v>
      </c>
      <c r="AI1559" s="16"/>
    </row>
    <row r="1560" spans="22:35" x14ac:dyDescent="0.25">
      <c r="V1560" s="6" t="str">
        <f t="shared" si="32"/>
        <v>8674Auckland Central</v>
      </c>
      <c r="W1560" s="89">
        <v>8674</v>
      </c>
      <c r="X1560" s="90">
        <v>16</v>
      </c>
      <c r="Y1560" s="89" t="s">
        <v>1104</v>
      </c>
      <c r="Z1560" s="89" t="s">
        <v>227</v>
      </c>
      <c r="AA1560" s="89" t="s">
        <v>228</v>
      </c>
      <c r="AI1560" s="16"/>
    </row>
    <row r="1561" spans="22:35" x14ac:dyDescent="0.25">
      <c r="V1561" s="6" t="str">
        <f t="shared" si="32"/>
        <v>8674Rotorua</v>
      </c>
      <c r="W1561" s="89">
        <v>8674</v>
      </c>
      <c r="X1561" s="90">
        <v>17</v>
      </c>
      <c r="Y1561" s="89" t="s">
        <v>100</v>
      </c>
      <c r="Z1561" s="89" t="s">
        <v>232</v>
      </c>
      <c r="AA1561" s="89" t="s">
        <v>231</v>
      </c>
      <c r="AI1561" s="16"/>
    </row>
    <row r="1562" spans="22:35" x14ac:dyDescent="0.25">
      <c r="V1562" s="6" t="str">
        <f t="shared" si="32"/>
        <v>8674New Site</v>
      </c>
      <c r="W1562" s="89">
        <v>8674</v>
      </c>
      <c r="X1562" s="90">
        <v>95</v>
      </c>
      <c r="Y1562" s="89" t="s">
        <v>764</v>
      </c>
      <c r="Z1562" s="89"/>
      <c r="AA1562" s="89"/>
      <c r="AI1562" s="16"/>
    </row>
    <row r="1563" spans="22:35" x14ac:dyDescent="0.25">
      <c r="V1563" s="6" t="str">
        <f t="shared" si="32"/>
        <v>8688Main Campus</v>
      </c>
      <c r="W1563" s="89">
        <v>8688</v>
      </c>
      <c r="X1563" s="90">
        <v>1</v>
      </c>
      <c r="Y1563" s="89" t="s">
        <v>15</v>
      </c>
      <c r="Z1563" s="89" t="s">
        <v>314</v>
      </c>
      <c r="AA1563" s="89" t="s">
        <v>222</v>
      </c>
      <c r="AI1563" s="16"/>
    </row>
    <row r="1564" spans="22:35" x14ac:dyDescent="0.25">
      <c r="V1564" s="6" t="str">
        <f t="shared" si="32"/>
        <v>8688New Site</v>
      </c>
      <c r="W1564" s="89">
        <v>8688</v>
      </c>
      <c r="X1564" s="90">
        <v>95</v>
      </c>
      <c r="Y1564" s="89" t="s">
        <v>764</v>
      </c>
      <c r="Z1564" s="89"/>
      <c r="AA1564" s="89"/>
      <c r="AI1564" s="16"/>
    </row>
    <row r="1565" spans="22:35" x14ac:dyDescent="0.25">
      <c r="V1565" s="6" t="str">
        <f t="shared" si="32"/>
        <v>8692Main Campus</v>
      </c>
      <c r="W1565" s="89">
        <v>8692</v>
      </c>
      <c r="X1565" s="90">
        <v>1</v>
      </c>
      <c r="Y1565" s="89" t="s">
        <v>15</v>
      </c>
      <c r="Z1565" s="89" t="s">
        <v>383</v>
      </c>
      <c r="AA1565" s="89" t="s">
        <v>298</v>
      </c>
      <c r="AI1565" s="16"/>
    </row>
    <row r="1566" spans="22:35" x14ac:dyDescent="0.25">
      <c r="V1566" s="6" t="str">
        <f t="shared" si="32"/>
        <v>8692Port View</v>
      </c>
      <c r="W1566" s="89">
        <v>8692</v>
      </c>
      <c r="X1566" s="90">
        <v>2</v>
      </c>
      <c r="Y1566" s="89" t="s">
        <v>1105</v>
      </c>
      <c r="Z1566" s="89" t="s">
        <v>297</v>
      </c>
      <c r="AA1566" s="89" t="s">
        <v>298</v>
      </c>
      <c r="AI1566" s="16"/>
    </row>
    <row r="1567" spans="22:35" x14ac:dyDescent="0.25">
      <c r="V1567" s="6" t="str">
        <f t="shared" si="32"/>
        <v>8692Campus</v>
      </c>
      <c r="W1567" s="89">
        <v>8692</v>
      </c>
      <c r="X1567" s="90">
        <v>3</v>
      </c>
      <c r="Y1567" s="89" t="s">
        <v>609</v>
      </c>
      <c r="Z1567" s="89" t="s">
        <v>385</v>
      </c>
      <c r="AA1567" s="89" t="s">
        <v>298</v>
      </c>
      <c r="AI1567" s="16"/>
    </row>
    <row r="1568" spans="22:35" x14ac:dyDescent="0.25">
      <c r="V1568" s="6" t="str">
        <f t="shared" si="32"/>
        <v>8692Feats New Plymouth</v>
      </c>
      <c r="W1568" s="89">
        <v>8692</v>
      </c>
      <c r="X1568" s="90">
        <v>4</v>
      </c>
      <c r="Y1568" s="89" t="s">
        <v>1106</v>
      </c>
      <c r="Z1568" s="89" t="s">
        <v>297</v>
      </c>
      <c r="AA1568" s="89" t="s">
        <v>298</v>
      </c>
      <c r="AI1568" s="16"/>
    </row>
    <row r="1569" spans="22:35" x14ac:dyDescent="0.25">
      <c r="V1569" s="6" t="str">
        <f t="shared" si="32"/>
        <v>8692New Site</v>
      </c>
      <c r="W1569" s="89">
        <v>8692</v>
      </c>
      <c r="X1569" s="90">
        <v>95</v>
      </c>
      <c r="Y1569" s="89" t="s">
        <v>764</v>
      </c>
      <c r="Z1569" s="89"/>
      <c r="AA1569" s="89"/>
      <c r="AI1569" s="16"/>
    </row>
    <row r="1570" spans="22:35" x14ac:dyDescent="0.25">
      <c r="V1570" s="6" t="str">
        <f t="shared" si="32"/>
        <v>8693Hawkes Bay Regional Office/Learning Centre</v>
      </c>
      <c r="W1570" s="89">
        <v>8693</v>
      </c>
      <c r="X1570" s="90">
        <v>1</v>
      </c>
      <c r="Y1570" s="89" t="s">
        <v>537</v>
      </c>
      <c r="Z1570" s="89" t="s">
        <v>223</v>
      </c>
      <c r="AA1570" s="89" t="s">
        <v>224</v>
      </c>
      <c r="AI1570" s="16"/>
    </row>
    <row r="1571" spans="22:35" x14ac:dyDescent="0.25">
      <c r="V1571" s="6" t="str">
        <f t="shared" si="32"/>
        <v>8693Main Campus</v>
      </c>
      <c r="W1571" s="89">
        <v>8693</v>
      </c>
      <c r="X1571" s="90">
        <v>1</v>
      </c>
      <c r="Y1571" s="89" t="s">
        <v>15</v>
      </c>
      <c r="Z1571" s="89" t="s">
        <v>223</v>
      </c>
      <c r="AA1571" s="89" t="s">
        <v>224</v>
      </c>
      <c r="AI1571" s="16"/>
    </row>
    <row r="1572" spans="22:35" x14ac:dyDescent="0.25">
      <c r="V1572" s="6" t="str">
        <f t="shared" si="32"/>
        <v>8693Auckland - Hospitality Management  Consultants</v>
      </c>
      <c r="W1572" s="89">
        <v>8693</v>
      </c>
      <c r="X1572" s="90">
        <v>2</v>
      </c>
      <c r="Y1572" s="89" t="s">
        <v>538</v>
      </c>
      <c r="Z1572" s="89" t="s">
        <v>227</v>
      </c>
      <c r="AA1572" s="89" t="s">
        <v>228</v>
      </c>
      <c r="AI1572" s="16"/>
    </row>
    <row r="1573" spans="22:35" x14ac:dyDescent="0.25">
      <c r="V1573" s="6" t="str">
        <f t="shared" si="32"/>
        <v>8693WFCHastings</v>
      </c>
      <c r="W1573" s="89">
        <v>8693</v>
      </c>
      <c r="X1573" s="90">
        <v>2</v>
      </c>
      <c r="Y1573" s="89" t="s">
        <v>1690</v>
      </c>
      <c r="Z1573" s="89" t="s">
        <v>305</v>
      </c>
      <c r="AA1573" s="89" t="s">
        <v>224</v>
      </c>
      <c r="AI1573" s="16"/>
    </row>
    <row r="1574" spans="22:35" x14ac:dyDescent="0.25">
      <c r="V1574" s="6" t="str">
        <f t="shared" si="32"/>
        <v>8693Guthrie Smith</v>
      </c>
      <c r="W1574" s="89">
        <v>8693</v>
      </c>
      <c r="X1574" s="90">
        <v>3</v>
      </c>
      <c r="Y1574" s="89" t="s">
        <v>1691</v>
      </c>
      <c r="Z1574" s="89" t="s">
        <v>305</v>
      </c>
      <c r="AA1574" s="89" t="s">
        <v>224</v>
      </c>
      <c r="AI1574" s="16"/>
    </row>
    <row r="1575" spans="22:35" x14ac:dyDescent="0.25">
      <c r="V1575" s="6" t="str">
        <f t="shared" si="32"/>
        <v>8693Wairoa Learning Centre - Gaiety Theatre</v>
      </c>
      <c r="W1575" s="89">
        <v>8693</v>
      </c>
      <c r="X1575" s="90">
        <v>3</v>
      </c>
      <c r="Y1575" s="89" t="s">
        <v>539</v>
      </c>
      <c r="Z1575" s="89" t="s">
        <v>310</v>
      </c>
      <c r="AA1575" s="89" t="s">
        <v>224</v>
      </c>
      <c r="AI1575" s="16"/>
    </row>
    <row r="1576" spans="22:35" x14ac:dyDescent="0.25">
      <c r="V1576" s="6" t="str">
        <f t="shared" si="32"/>
        <v>8693Kimi Ora Community School</v>
      </c>
      <c r="W1576" s="89">
        <v>8693</v>
      </c>
      <c r="X1576" s="90">
        <v>4</v>
      </c>
      <c r="Y1576" s="89" t="s">
        <v>540</v>
      </c>
      <c r="Z1576" s="89" t="s">
        <v>305</v>
      </c>
      <c r="AA1576" s="89" t="s">
        <v>224</v>
      </c>
      <c r="AI1576" s="16"/>
    </row>
    <row r="1577" spans="22:35" x14ac:dyDescent="0.25">
      <c r="V1577" s="6" t="str">
        <f t="shared" si="32"/>
        <v>8693Lovedale Road, Hastings</v>
      </c>
      <c r="W1577" s="89">
        <v>8693</v>
      </c>
      <c r="X1577" s="90">
        <v>5</v>
      </c>
      <c r="Y1577" s="89" t="s">
        <v>1107</v>
      </c>
      <c r="Z1577" s="89" t="s">
        <v>305</v>
      </c>
      <c r="AA1577" s="89" t="s">
        <v>224</v>
      </c>
      <c r="AI1577" s="16"/>
    </row>
    <row r="1578" spans="22:35" x14ac:dyDescent="0.25">
      <c r="V1578" s="6" t="str">
        <f t="shared" si="32"/>
        <v>8693Tower Building</v>
      </c>
      <c r="W1578" s="89">
        <v>8693</v>
      </c>
      <c r="X1578" s="90">
        <v>5</v>
      </c>
      <c r="Y1578" s="89" t="s">
        <v>1692</v>
      </c>
      <c r="Z1578" s="89" t="s">
        <v>305</v>
      </c>
      <c r="AA1578" s="89" t="s">
        <v>224</v>
      </c>
      <c r="AI1578" s="16"/>
    </row>
    <row r="1579" spans="22:35" x14ac:dyDescent="0.25">
      <c r="V1579" s="6" t="str">
        <f t="shared" si="32"/>
        <v>8693HB Prison</v>
      </c>
      <c r="W1579" s="89">
        <v>8693</v>
      </c>
      <c r="X1579" s="90">
        <v>6</v>
      </c>
      <c r="Y1579" s="89" t="s">
        <v>1693</v>
      </c>
      <c r="Z1579" s="89" t="s">
        <v>305</v>
      </c>
      <c r="AA1579" s="89" t="s">
        <v>224</v>
      </c>
      <c r="AI1579" s="16"/>
    </row>
    <row r="1580" spans="22:35" x14ac:dyDescent="0.25">
      <c r="V1580" s="6" t="str">
        <f t="shared" si="32"/>
        <v>8693HB Regional Prison</v>
      </c>
      <c r="W1580" s="89">
        <v>8693</v>
      </c>
      <c r="X1580" s="90">
        <v>6</v>
      </c>
      <c r="Y1580" s="89" t="s">
        <v>541</v>
      </c>
      <c r="Z1580" s="89" t="s">
        <v>305</v>
      </c>
      <c r="AA1580" s="89" t="s">
        <v>224</v>
      </c>
      <c r="AI1580" s="16"/>
    </row>
    <row r="1581" spans="22:35" x14ac:dyDescent="0.25">
      <c r="V1581" s="6" t="str">
        <f t="shared" si="32"/>
        <v>8693Order of St John - Marton</v>
      </c>
      <c r="W1581" s="89">
        <v>8693</v>
      </c>
      <c r="X1581" s="90">
        <v>7</v>
      </c>
      <c r="Y1581" s="89" t="s">
        <v>1694</v>
      </c>
      <c r="Z1581" s="89" t="s">
        <v>488</v>
      </c>
      <c r="AA1581" s="89" t="s">
        <v>324</v>
      </c>
      <c r="AI1581" s="16"/>
    </row>
    <row r="1582" spans="22:35" x14ac:dyDescent="0.25">
      <c r="V1582" s="6" t="str">
        <f t="shared" si="32"/>
        <v>8693Ruapehu REAP - Taihape</v>
      </c>
      <c r="W1582" s="89">
        <v>8693</v>
      </c>
      <c r="X1582" s="90">
        <v>8</v>
      </c>
      <c r="Y1582" s="89" t="s">
        <v>1695</v>
      </c>
      <c r="Z1582" s="89" t="s">
        <v>488</v>
      </c>
      <c r="AA1582" s="89" t="s">
        <v>324</v>
      </c>
      <c r="AI1582" s="16"/>
    </row>
    <row r="1583" spans="22:35" x14ac:dyDescent="0.25">
      <c r="V1583" s="6" t="str">
        <f t="shared" si="32"/>
        <v>8693The Peaks Motor Inn - Ohakune</v>
      </c>
      <c r="W1583" s="89">
        <v>8693</v>
      </c>
      <c r="X1583" s="90">
        <v>9</v>
      </c>
      <c r="Y1583" s="89" t="s">
        <v>1696</v>
      </c>
      <c r="Z1583" s="89" t="s">
        <v>328</v>
      </c>
      <c r="AA1583" s="89" t="s">
        <v>324</v>
      </c>
      <c r="AI1583" s="16"/>
    </row>
    <row r="1584" spans="22:35" x14ac:dyDescent="0.25">
      <c r="V1584" s="6" t="str">
        <f t="shared" si="32"/>
        <v>8693Bridge Associates - Wanganui</v>
      </c>
      <c r="W1584" s="89">
        <v>8693</v>
      </c>
      <c r="X1584" s="90">
        <v>10</v>
      </c>
      <c r="Y1584" s="89" t="s">
        <v>542</v>
      </c>
      <c r="Z1584" s="89" t="s">
        <v>326</v>
      </c>
      <c r="AA1584" s="89" t="s">
        <v>324</v>
      </c>
      <c r="AI1584" s="16"/>
    </row>
    <row r="1585" spans="22:35" x14ac:dyDescent="0.25">
      <c r="V1585" s="6" t="str">
        <f t="shared" si="32"/>
        <v>8693Palmerston North SOP-Aquatic Clubrooms</v>
      </c>
      <c r="W1585" s="89">
        <v>8693</v>
      </c>
      <c r="X1585" s="90">
        <v>11</v>
      </c>
      <c r="Y1585" s="89" t="s">
        <v>543</v>
      </c>
      <c r="Z1585" s="89" t="s">
        <v>323</v>
      </c>
      <c r="AA1585" s="89" t="s">
        <v>324</v>
      </c>
      <c r="AI1585" s="16"/>
    </row>
    <row r="1586" spans="22:35" x14ac:dyDescent="0.25">
      <c r="V1586" s="6" t="str">
        <f t="shared" si="32"/>
        <v>8693Ohura Prison</v>
      </c>
      <c r="W1586" s="89">
        <v>8693</v>
      </c>
      <c r="X1586" s="90">
        <v>12</v>
      </c>
      <c r="Y1586" s="89" t="s">
        <v>1697</v>
      </c>
      <c r="Z1586" s="89" t="s">
        <v>328</v>
      </c>
      <c r="AA1586" s="89" t="s">
        <v>324</v>
      </c>
      <c r="AI1586" s="16"/>
    </row>
    <row r="1587" spans="22:35" x14ac:dyDescent="0.25">
      <c r="V1587" s="6" t="str">
        <f t="shared" si="32"/>
        <v>8693Waikeria Prison</v>
      </c>
      <c r="W1587" s="89">
        <v>8693</v>
      </c>
      <c r="X1587" s="90">
        <v>13</v>
      </c>
      <c r="Y1587" s="89" t="s">
        <v>544</v>
      </c>
      <c r="Z1587" s="89" t="s">
        <v>395</v>
      </c>
      <c r="AA1587" s="89" t="s">
        <v>226</v>
      </c>
      <c r="AI1587" s="16"/>
    </row>
    <row r="1588" spans="22:35" x14ac:dyDescent="0.25">
      <c r="V1588" s="6" t="str">
        <f t="shared" si="32"/>
        <v>8693Tongariro/Rangipo Prison</v>
      </c>
      <c r="W1588" s="89">
        <v>8693</v>
      </c>
      <c r="X1588" s="90">
        <v>14</v>
      </c>
      <c r="Y1588" s="89" t="s">
        <v>545</v>
      </c>
      <c r="Z1588" s="89" t="s">
        <v>316</v>
      </c>
      <c r="AA1588" s="89" t="s">
        <v>226</v>
      </c>
      <c r="AI1588" s="16"/>
    </row>
    <row r="1589" spans="22:35" x14ac:dyDescent="0.25">
      <c r="V1589" s="6" t="str">
        <f t="shared" si="32"/>
        <v>8693Rimutaka Prison</v>
      </c>
      <c r="W1589" s="89">
        <v>8693</v>
      </c>
      <c r="X1589" s="90">
        <v>15</v>
      </c>
      <c r="Y1589" s="89" t="s">
        <v>46</v>
      </c>
      <c r="Z1589" s="89" t="s">
        <v>319</v>
      </c>
      <c r="AA1589" s="89" t="s">
        <v>222</v>
      </c>
      <c r="AI1589" s="16"/>
    </row>
    <row r="1590" spans="22:35" x14ac:dyDescent="0.25">
      <c r="V1590" s="6" t="str">
        <f t="shared" si="32"/>
        <v>8693New Plymouth Prison</v>
      </c>
      <c r="W1590" s="89">
        <v>8693</v>
      </c>
      <c r="X1590" s="90">
        <v>16</v>
      </c>
      <c r="Y1590" s="89" t="s">
        <v>1698</v>
      </c>
      <c r="Z1590" s="89" t="s">
        <v>297</v>
      </c>
      <c r="AA1590" s="89" t="s">
        <v>298</v>
      </c>
      <c r="AI1590" s="16"/>
    </row>
    <row r="1591" spans="22:35" x14ac:dyDescent="0.25">
      <c r="V1591" s="6" t="str">
        <f t="shared" si="32"/>
        <v>8693Arohata Womens Prison</v>
      </c>
      <c r="W1591" s="89">
        <v>8693</v>
      </c>
      <c r="X1591" s="90">
        <v>17</v>
      </c>
      <c r="Y1591" s="89" t="s">
        <v>546</v>
      </c>
      <c r="Z1591" s="89" t="s">
        <v>247</v>
      </c>
      <c r="AA1591" s="89" t="s">
        <v>222</v>
      </c>
      <c r="AI1591" s="16"/>
    </row>
    <row r="1592" spans="22:35" x14ac:dyDescent="0.25">
      <c r="V1592" s="6" t="str">
        <f t="shared" si="32"/>
        <v>8693Wellington Prison</v>
      </c>
      <c r="W1592" s="89">
        <v>8693</v>
      </c>
      <c r="X1592" s="90">
        <v>18</v>
      </c>
      <c r="Y1592" s="89" t="s">
        <v>1699</v>
      </c>
      <c r="Z1592" s="89" t="s">
        <v>247</v>
      </c>
      <c r="AA1592" s="89" t="s">
        <v>222</v>
      </c>
      <c r="AI1592" s="16"/>
    </row>
    <row r="1593" spans="22:35" x14ac:dyDescent="0.25">
      <c r="V1593" s="6" t="str">
        <f t="shared" si="32"/>
        <v>8693Vista Motor Lodge - Wairoa</v>
      </c>
      <c r="W1593" s="89">
        <v>8693</v>
      </c>
      <c r="X1593" s="90">
        <v>19</v>
      </c>
      <c r="Y1593" s="89" t="s">
        <v>1700</v>
      </c>
      <c r="Z1593" s="89" t="s">
        <v>310</v>
      </c>
      <c r="AA1593" s="89" t="s">
        <v>224</v>
      </c>
      <c r="AI1593" s="16"/>
    </row>
    <row r="1594" spans="22:35" x14ac:dyDescent="0.25">
      <c r="V1594" s="6" t="str">
        <f t="shared" si="32"/>
        <v>8693Heartland Services - Waipukurau</v>
      </c>
      <c r="W1594" s="89">
        <v>8693</v>
      </c>
      <c r="X1594" s="90">
        <v>20</v>
      </c>
      <c r="Y1594" s="89" t="s">
        <v>547</v>
      </c>
      <c r="Z1594" s="89" t="s">
        <v>307</v>
      </c>
      <c r="AA1594" s="89" t="s">
        <v>224</v>
      </c>
      <c r="AI1594" s="16"/>
    </row>
    <row r="1595" spans="22:35" x14ac:dyDescent="0.25">
      <c r="V1595" s="6" t="str">
        <f t="shared" si="32"/>
        <v>8693Lower Hutt - High Street</v>
      </c>
      <c r="W1595" s="89">
        <v>8693</v>
      </c>
      <c r="X1595" s="90">
        <v>21</v>
      </c>
      <c r="Y1595" s="89" t="s">
        <v>1701</v>
      </c>
      <c r="Z1595" s="89" t="s">
        <v>314</v>
      </c>
      <c r="AA1595" s="89" t="s">
        <v>222</v>
      </c>
      <c r="AI1595" s="16"/>
    </row>
    <row r="1596" spans="22:35" x14ac:dyDescent="0.25">
      <c r="V1596" s="6" t="str">
        <f t="shared" si="32"/>
        <v>8693Lower Hutt Training Centre</v>
      </c>
      <c r="W1596" s="89">
        <v>8693</v>
      </c>
      <c r="X1596" s="90">
        <v>21</v>
      </c>
      <c r="Y1596" s="89" t="s">
        <v>548</v>
      </c>
      <c r="Z1596" s="89" t="s">
        <v>314</v>
      </c>
      <c r="AA1596" s="89" t="s">
        <v>222</v>
      </c>
      <c r="AI1596" s="16"/>
    </row>
    <row r="1597" spans="22:35" x14ac:dyDescent="0.25">
      <c r="V1597" s="6" t="str">
        <f t="shared" si="32"/>
        <v>8693Wicksteed Terrace - Wanganui</v>
      </c>
      <c r="W1597" s="89">
        <v>8693</v>
      </c>
      <c r="X1597" s="90">
        <v>22</v>
      </c>
      <c r="Y1597" s="89" t="s">
        <v>1702</v>
      </c>
      <c r="Z1597" s="89" t="s">
        <v>326</v>
      </c>
      <c r="AA1597" s="89" t="s">
        <v>324</v>
      </c>
      <c r="AI1597" s="16"/>
    </row>
    <row r="1598" spans="22:35" x14ac:dyDescent="0.25">
      <c r="V1598" s="6" t="str">
        <f t="shared" si="32"/>
        <v>8693Red Cross - Masterton</v>
      </c>
      <c r="W1598" s="89">
        <v>8693</v>
      </c>
      <c r="X1598" s="90">
        <v>23</v>
      </c>
      <c r="Y1598" s="89" t="s">
        <v>1703</v>
      </c>
      <c r="Z1598" s="89" t="s">
        <v>321</v>
      </c>
      <c r="AA1598" s="89" t="s">
        <v>222</v>
      </c>
      <c r="AI1598" s="16"/>
    </row>
    <row r="1599" spans="22:35" x14ac:dyDescent="0.25">
      <c r="V1599" s="6" t="str">
        <f t="shared" si="32"/>
        <v>8693Levin</v>
      </c>
      <c r="W1599" s="89">
        <v>8693</v>
      </c>
      <c r="X1599" s="90">
        <v>24</v>
      </c>
      <c r="Y1599" s="89" t="s">
        <v>549</v>
      </c>
      <c r="Z1599" s="89" t="s">
        <v>325</v>
      </c>
      <c r="AA1599" s="89" t="s">
        <v>324</v>
      </c>
      <c r="AI1599" s="16"/>
    </row>
    <row r="1600" spans="22:35" x14ac:dyDescent="0.25">
      <c r="V1600" s="6" t="str">
        <f t="shared" si="32"/>
        <v>8693Dannervirke - Carnegie Community Centre</v>
      </c>
      <c r="W1600" s="89">
        <v>8693</v>
      </c>
      <c r="X1600" s="90">
        <v>25</v>
      </c>
      <c r="Y1600" s="89" t="s">
        <v>550</v>
      </c>
      <c r="Z1600" s="89" t="s">
        <v>439</v>
      </c>
      <c r="AA1600" s="89" t="s">
        <v>324</v>
      </c>
      <c r="AI1600" s="16"/>
    </row>
    <row r="1601" spans="22:35" x14ac:dyDescent="0.25">
      <c r="V1601" s="6" t="str">
        <f t="shared" si="32"/>
        <v>8693Dannevirke</v>
      </c>
      <c r="W1601" s="89">
        <v>8693</v>
      </c>
      <c r="X1601" s="90">
        <v>25</v>
      </c>
      <c r="Y1601" s="89" t="s">
        <v>114</v>
      </c>
      <c r="Z1601" s="89" t="s">
        <v>439</v>
      </c>
      <c r="AA1601" s="89" t="s">
        <v>324</v>
      </c>
      <c r="AI1601" s="16"/>
    </row>
    <row r="1602" spans="22:35" x14ac:dyDescent="0.25">
      <c r="V1602" s="6" t="str">
        <f t="shared" ref="V1602:V1665" si="33">W1602&amp;Y1602</f>
        <v>8693Auckland Prison</v>
      </c>
      <c r="W1602" s="89">
        <v>8693</v>
      </c>
      <c r="X1602" s="90">
        <v>26</v>
      </c>
      <c r="Y1602" s="89" t="s">
        <v>551</v>
      </c>
      <c r="Z1602" s="89" t="s">
        <v>257</v>
      </c>
      <c r="AA1602" s="89" t="s">
        <v>228</v>
      </c>
      <c r="AI1602" s="16"/>
    </row>
    <row r="1603" spans="22:35" x14ac:dyDescent="0.25">
      <c r="V1603" s="6" t="str">
        <f t="shared" si="33"/>
        <v>8693Auckland Region Women's Corrections Facility</v>
      </c>
      <c r="W1603" s="89">
        <v>8693</v>
      </c>
      <c r="X1603" s="90">
        <v>27</v>
      </c>
      <c r="Y1603" s="89" t="s">
        <v>552</v>
      </c>
      <c r="Z1603" s="89" t="s">
        <v>259</v>
      </c>
      <c r="AA1603" s="89" t="s">
        <v>228</v>
      </c>
      <c r="AI1603" s="16"/>
    </row>
    <row r="1604" spans="22:35" x14ac:dyDescent="0.25">
      <c r="V1604" s="6" t="str">
        <f t="shared" si="33"/>
        <v>8693Wanganui Prison</v>
      </c>
      <c r="W1604" s="89">
        <v>8693</v>
      </c>
      <c r="X1604" s="90">
        <v>28</v>
      </c>
      <c r="Y1604" s="89" t="s">
        <v>55</v>
      </c>
      <c r="Z1604" s="89" t="s">
        <v>326</v>
      </c>
      <c r="AA1604" s="89" t="s">
        <v>324</v>
      </c>
    </row>
    <row r="1605" spans="22:35" x14ac:dyDescent="0.25">
      <c r="V1605" s="6" t="str">
        <f t="shared" si="33"/>
        <v>8693Manawatu Prison</v>
      </c>
      <c r="W1605" s="89">
        <v>8693</v>
      </c>
      <c r="X1605" s="90">
        <v>29</v>
      </c>
      <c r="Y1605" s="89" t="s">
        <v>56</v>
      </c>
      <c r="Z1605" s="89" t="s">
        <v>323</v>
      </c>
      <c r="AA1605" s="89" t="s">
        <v>324</v>
      </c>
    </row>
    <row r="1606" spans="22:35" x14ac:dyDescent="0.25">
      <c r="V1606" s="6" t="str">
        <f t="shared" si="33"/>
        <v>8693Springhill Corrections Facility</v>
      </c>
      <c r="W1606" s="89">
        <v>8693</v>
      </c>
      <c r="X1606" s="90">
        <v>30</v>
      </c>
      <c r="Y1606" s="89" t="s">
        <v>553</v>
      </c>
      <c r="Z1606" s="89" t="s">
        <v>415</v>
      </c>
      <c r="AA1606" s="89" t="s">
        <v>226</v>
      </c>
    </row>
    <row r="1607" spans="22:35" x14ac:dyDescent="0.25">
      <c r="V1607" s="6" t="str">
        <f t="shared" si="33"/>
        <v>8693Auckland Central Remand Prison</v>
      </c>
      <c r="W1607" s="89">
        <v>8693</v>
      </c>
      <c r="X1607" s="90">
        <v>31</v>
      </c>
      <c r="Y1607" s="89" t="s">
        <v>1704</v>
      </c>
      <c r="Z1607" s="89" t="s">
        <v>227</v>
      </c>
      <c r="AA1607" s="89" t="s">
        <v>228</v>
      </c>
    </row>
    <row r="1608" spans="22:35" x14ac:dyDescent="0.25">
      <c r="V1608" s="6" t="str">
        <f t="shared" si="33"/>
        <v>8693Mt Eden Prison</v>
      </c>
      <c r="W1608" s="89">
        <v>8693</v>
      </c>
      <c r="X1608" s="90">
        <v>32</v>
      </c>
      <c r="Y1608" s="89" t="s">
        <v>1705</v>
      </c>
      <c r="Z1608" s="89" t="s">
        <v>227</v>
      </c>
      <c r="AA1608" s="89" t="s">
        <v>228</v>
      </c>
    </row>
    <row r="1609" spans="22:35" x14ac:dyDescent="0.25">
      <c r="V1609" s="6" t="str">
        <f t="shared" si="33"/>
        <v>8693Christchurch Prison</v>
      </c>
      <c r="W1609" s="89">
        <v>8693</v>
      </c>
      <c r="X1609" s="90">
        <v>33</v>
      </c>
      <c r="Y1609" s="89" t="s">
        <v>554</v>
      </c>
      <c r="Z1609" s="89" t="s">
        <v>215</v>
      </c>
      <c r="AA1609" s="89" t="s">
        <v>214</v>
      </c>
    </row>
    <row r="1610" spans="22:35" x14ac:dyDescent="0.25">
      <c r="V1610" s="6" t="str">
        <f t="shared" si="33"/>
        <v>8693Christchurch Women's Prison</v>
      </c>
      <c r="W1610" s="89">
        <v>8693</v>
      </c>
      <c r="X1610" s="90">
        <v>34</v>
      </c>
      <c r="Y1610" s="89" t="s">
        <v>555</v>
      </c>
      <c r="Z1610" s="89" t="s">
        <v>215</v>
      </c>
      <c r="AA1610" s="89" t="s">
        <v>214</v>
      </c>
    </row>
    <row r="1611" spans="22:35" x14ac:dyDescent="0.25">
      <c r="V1611" s="6" t="str">
        <f t="shared" si="33"/>
        <v>8693Rolleston Prison</v>
      </c>
      <c r="W1611" s="89">
        <v>8693</v>
      </c>
      <c r="X1611" s="90">
        <v>35</v>
      </c>
      <c r="Y1611" s="89" t="s">
        <v>556</v>
      </c>
      <c r="Z1611" s="89" t="s">
        <v>427</v>
      </c>
      <c r="AA1611" s="89" t="s">
        <v>214</v>
      </c>
    </row>
    <row r="1612" spans="22:35" x14ac:dyDescent="0.25">
      <c r="V1612" s="6" t="str">
        <f t="shared" si="33"/>
        <v>8693Otago Corrections Facility</v>
      </c>
      <c r="W1612" s="89">
        <v>8693</v>
      </c>
      <c r="X1612" s="90">
        <v>36</v>
      </c>
      <c r="Y1612" s="89" t="s">
        <v>557</v>
      </c>
      <c r="Z1612" s="89" t="s">
        <v>216</v>
      </c>
      <c r="AA1612" s="89" t="s">
        <v>217</v>
      </c>
    </row>
    <row r="1613" spans="22:35" x14ac:dyDescent="0.25">
      <c r="V1613" s="6" t="str">
        <f t="shared" si="33"/>
        <v>8693Invercargill Prison</v>
      </c>
      <c r="W1613" s="89">
        <v>8693</v>
      </c>
      <c r="X1613" s="90">
        <v>37</v>
      </c>
      <c r="Y1613" s="89" t="s">
        <v>558</v>
      </c>
      <c r="Z1613" s="89" t="s">
        <v>376</v>
      </c>
      <c r="AA1613" s="89" t="s">
        <v>377</v>
      </c>
    </row>
    <row r="1614" spans="22:35" x14ac:dyDescent="0.25">
      <c r="V1614" s="6" t="str">
        <f t="shared" si="33"/>
        <v>8693Northland Region Corrections Facility</v>
      </c>
      <c r="W1614" s="89">
        <v>8693</v>
      </c>
      <c r="X1614" s="90">
        <v>38</v>
      </c>
      <c r="Y1614" s="89" t="s">
        <v>559</v>
      </c>
      <c r="Z1614" s="89" t="s">
        <v>246</v>
      </c>
      <c r="AA1614" s="89" t="s">
        <v>237</v>
      </c>
    </row>
    <row r="1615" spans="22:35" x14ac:dyDescent="0.25">
      <c r="V1615" s="6" t="str">
        <f t="shared" si="33"/>
        <v>8693New Site</v>
      </c>
      <c r="W1615" s="89">
        <v>8693</v>
      </c>
      <c r="X1615" s="90">
        <v>95</v>
      </c>
      <c r="Y1615" s="89" t="s">
        <v>764</v>
      </c>
      <c r="Z1615" s="89"/>
      <c r="AA1615" s="89"/>
    </row>
    <row r="1616" spans="22:35" x14ac:dyDescent="0.25">
      <c r="V1616" s="6" t="str">
        <f t="shared" si="33"/>
        <v>8694Main Campus</v>
      </c>
      <c r="W1616" s="89">
        <v>8694</v>
      </c>
      <c r="X1616" s="90">
        <v>1</v>
      </c>
      <c r="Y1616" s="89" t="s">
        <v>15</v>
      </c>
      <c r="Z1616" s="89" t="s">
        <v>230</v>
      </c>
      <c r="AA1616" s="89" t="s">
        <v>231</v>
      </c>
    </row>
    <row r="1617" spans="22:27" x14ac:dyDescent="0.25">
      <c r="V1617" s="6" t="str">
        <f t="shared" si="33"/>
        <v>8694New Site</v>
      </c>
      <c r="W1617" s="89">
        <v>8694</v>
      </c>
      <c r="X1617" s="90">
        <v>95</v>
      </c>
      <c r="Y1617" s="89" t="s">
        <v>764</v>
      </c>
      <c r="Z1617" s="89"/>
      <c r="AA1617" s="89"/>
    </row>
    <row r="1618" spans="22:27" x14ac:dyDescent="0.25">
      <c r="V1618" s="6" t="str">
        <f t="shared" si="33"/>
        <v>8694Flexi Course - Bethlehem Tertiary Institute</v>
      </c>
      <c r="W1618" s="89">
        <v>8694</v>
      </c>
      <c r="X1618" s="90">
        <v>98</v>
      </c>
      <c r="Y1618" s="89" t="s">
        <v>1706</v>
      </c>
      <c r="Z1618" s="89" t="s">
        <v>822</v>
      </c>
      <c r="AA1618" s="89" t="s">
        <v>822</v>
      </c>
    </row>
    <row r="1619" spans="22:27" x14ac:dyDescent="0.25">
      <c r="V1619" s="6" t="str">
        <f t="shared" si="33"/>
        <v>8698Main Campus</v>
      </c>
      <c r="W1619" s="89">
        <v>8698</v>
      </c>
      <c r="X1619" s="90">
        <v>1</v>
      </c>
      <c r="Y1619" s="89" t="s">
        <v>15</v>
      </c>
      <c r="Z1619" s="89" t="s">
        <v>305</v>
      </c>
      <c r="AA1619" s="89" t="s">
        <v>224</v>
      </c>
    </row>
    <row r="1620" spans="22:27" x14ac:dyDescent="0.25">
      <c r="V1620" s="6" t="str">
        <f t="shared" si="33"/>
        <v>8698Napier Campus</v>
      </c>
      <c r="W1620" s="89">
        <v>8698</v>
      </c>
      <c r="X1620" s="90">
        <v>2</v>
      </c>
      <c r="Y1620" s="89" t="s">
        <v>560</v>
      </c>
      <c r="Z1620" s="89" t="s">
        <v>223</v>
      </c>
      <c r="AA1620" s="89" t="s">
        <v>224</v>
      </c>
    </row>
    <row r="1621" spans="22:27" x14ac:dyDescent="0.25">
      <c r="V1621" s="6" t="str">
        <f t="shared" si="33"/>
        <v>8698Wairoa Campus</v>
      </c>
      <c r="W1621" s="89">
        <v>8698</v>
      </c>
      <c r="X1621" s="90">
        <v>3</v>
      </c>
      <c r="Y1621" s="89" t="s">
        <v>561</v>
      </c>
      <c r="Z1621" s="89" t="s">
        <v>310</v>
      </c>
      <c r="AA1621" s="89" t="s">
        <v>224</v>
      </c>
    </row>
    <row r="1622" spans="22:27" x14ac:dyDescent="0.25">
      <c r="V1622" s="6" t="str">
        <f t="shared" si="33"/>
        <v>8698FutureCOL Ntec Campus</v>
      </c>
      <c r="W1622" s="89">
        <v>8698</v>
      </c>
      <c r="X1622" s="90">
        <v>4</v>
      </c>
      <c r="Y1622" s="89" t="s">
        <v>562</v>
      </c>
      <c r="Z1622" s="89" t="s">
        <v>227</v>
      </c>
      <c r="AA1622" s="89" t="s">
        <v>228</v>
      </c>
    </row>
    <row r="1623" spans="22:27" x14ac:dyDescent="0.25">
      <c r="V1623" s="6" t="str">
        <f t="shared" si="33"/>
        <v>8698New Site</v>
      </c>
      <c r="W1623" s="89">
        <v>8698</v>
      </c>
      <c r="X1623" s="90">
        <v>95</v>
      </c>
      <c r="Y1623" s="89" t="s">
        <v>764</v>
      </c>
      <c r="Z1623" s="89"/>
      <c r="AA1623" s="89"/>
    </row>
    <row r="1624" spans="22:27" x14ac:dyDescent="0.25">
      <c r="V1624" s="6" t="str">
        <f t="shared" si="33"/>
        <v>8717Main Campus</v>
      </c>
      <c r="W1624" s="89">
        <v>8717</v>
      </c>
      <c r="X1624" s="90">
        <v>1</v>
      </c>
      <c r="Y1624" s="89" t="s">
        <v>15</v>
      </c>
      <c r="Z1624" s="89" t="s">
        <v>227</v>
      </c>
      <c r="AA1624" s="89" t="s">
        <v>228</v>
      </c>
    </row>
    <row r="1625" spans="22:27" x14ac:dyDescent="0.25">
      <c r="V1625" s="6" t="str">
        <f t="shared" si="33"/>
        <v>8717New Site</v>
      </c>
      <c r="W1625" s="89">
        <v>8717</v>
      </c>
      <c r="X1625" s="90">
        <v>95</v>
      </c>
      <c r="Y1625" s="89" t="s">
        <v>764</v>
      </c>
      <c r="Z1625" s="89"/>
      <c r="AA1625" s="89"/>
    </row>
    <row r="1626" spans="22:27" x14ac:dyDescent="0.25">
      <c r="V1626" s="6" t="str">
        <f t="shared" si="33"/>
        <v>8723Main Campus</v>
      </c>
      <c r="W1626" s="89">
        <v>8723</v>
      </c>
      <c r="X1626" s="90">
        <v>1</v>
      </c>
      <c r="Y1626" s="89" t="s">
        <v>15</v>
      </c>
      <c r="Z1626" s="89" t="s">
        <v>219</v>
      </c>
      <c r="AA1626" s="89" t="s">
        <v>217</v>
      </c>
    </row>
    <row r="1627" spans="22:27" x14ac:dyDescent="0.25">
      <c r="V1627" s="6" t="str">
        <f t="shared" si="33"/>
        <v>8723New Site</v>
      </c>
      <c r="W1627" s="89">
        <v>8723</v>
      </c>
      <c r="X1627" s="90">
        <v>95</v>
      </c>
      <c r="Y1627" s="89" t="s">
        <v>764</v>
      </c>
      <c r="Z1627" s="89"/>
      <c r="AA1627" s="89"/>
    </row>
    <row r="1628" spans="22:27" x14ac:dyDescent="0.25">
      <c r="V1628" s="6" t="str">
        <f t="shared" si="33"/>
        <v>8725Main Campus</v>
      </c>
      <c r="W1628" s="89">
        <v>8725</v>
      </c>
      <c r="X1628" s="90">
        <v>1</v>
      </c>
      <c r="Y1628" s="89" t="s">
        <v>15</v>
      </c>
      <c r="Z1628" s="89" t="s">
        <v>259</v>
      </c>
      <c r="AA1628" s="89" t="s">
        <v>228</v>
      </c>
    </row>
    <row r="1629" spans="22:27" x14ac:dyDescent="0.25">
      <c r="V1629" s="6" t="str">
        <f t="shared" si="33"/>
        <v>8725Onehunga Campus</v>
      </c>
      <c r="W1629" s="89">
        <v>8725</v>
      </c>
      <c r="X1629" s="90">
        <v>2</v>
      </c>
      <c r="Y1629" s="89" t="s">
        <v>126</v>
      </c>
      <c r="Z1629" s="89" t="s">
        <v>227</v>
      </c>
      <c r="AA1629" s="89" t="s">
        <v>228</v>
      </c>
    </row>
    <row r="1630" spans="22:27" x14ac:dyDescent="0.25">
      <c r="V1630" s="6" t="str">
        <f t="shared" si="33"/>
        <v>8725Martin Hautus The Pacific Peoples Learning Institute</v>
      </c>
      <c r="W1630" s="89">
        <v>8725</v>
      </c>
      <c r="X1630" s="90">
        <v>6</v>
      </c>
      <c r="Y1630" s="89" t="s">
        <v>1707</v>
      </c>
      <c r="Z1630" s="89" t="s">
        <v>227</v>
      </c>
      <c r="AA1630" s="89" t="s">
        <v>228</v>
      </c>
    </row>
    <row r="1631" spans="22:27" x14ac:dyDescent="0.25">
      <c r="V1631" s="6" t="str">
        <f t="shared" si="33"/>
        <v>8725Martin Hautus The Pacific Peoples Learning Institute</v>
      </c>
      <c r="W1631" s="89">
        <v>8725</v>
      </c>
      <c r="X1631" s="90">
        <v>7</v>
      </c>
      <c r="Y1631" s="89" t="s">
        <v>1707</v>
      </c>
      <c r="Z1631" s="89" t="s">
        <v>227</v>
      </c>
      <c r="AA1631" s="89" t="s">
        <v>228</v>
      </c>
    </row>
    <row r="1632" spans="22:27" x14ac:dyDescent="0.25">
      <c r="V1632" s="6" t="str">
        <f t="shared" si="33"/>
        <v>8725New Site</v>
      </c>
      <c r="W1632" s="89">
        <v>8725</v>
      </c>
      <c r="X1632" s="90">
        <v>95</v>
      </c>
      <c r="Y1632" s="89" t="s">
        <v>764</v>
      </c>
      <c r="Z1632" s="89"/>
      <c r="AA1632" s="89"/>
    </row>
    <row r="1633" spans="22:27" x14ac:dyDescent="0.25">
      <c r="V1633" s="6" t="str">
        <f t="shared" si="33"/>
        <v>8737Main Campus</v>
      </c>
      <c r="W1633" s="89">
        <v>8737</v>
      </c>
      <c r="X1633" s="90">
        <v>1</v>
      </c>
      <c r="Y1633" s="89" t="s">
        <v>15</v>
      </c>
      <c r="Z1633" s="89" t="s">
        <v>349</v>
      </c>
      <c r="AA1633" s="89" t="s">
        <v>350</v>
      </c>
    </row>
    <row r="1634" spans="22:27" x14ac:dyDescent="0.25">
      <c r="V1634" s="6" t="str">
        <f t="shared" si="33"/>
        <v>8737New Site</v>
      </c>
      <c r="W1634" s="89">
        <v>8737</v>
      </c>
      <c r="X1634" s="90">
        <v>95</v>
      </c>
      <c r="Y1634" s="89" t="s">
        <v>764</v>
      </c>
      <c r="Z1634" s="89"/>
      <c r="AA1634" s="89"/>
    </row>
    <row r="1635" spans="22:27" x14ac:dyDescent="0.25">
      <c r="V1635" s="6" t="str">
        <f t="shared" si="33"/>
        <v>8740Main Campus</v>
      </c>
      <c r="W1635" s="89">
        <v>8740</v>
      </c>
      <c r="X1635" s="90">
        <v>1</v>
      </c>
      <c r="Y1635" s="89" t="s">
        <v>15</v>
      </c>
      <c r="Z1635" s="89" t="s">
        <v>246</v>
      </c>
      <c r="AA1635" s="89" t="s">
        <v>237</v>
      </c>
    </row>
    <row r="1636" spans="22:27" x14ac:dyDescent="0.25">
      <c r="V1636" s="6" t="str">
        <f t="shared" si="33"/>
        <v>8740Main Campus</v>
      </c>
      <c r="W1636" s="89">
        <v>8740</v>
      </c>
      <c r="X1636" s="90">
        <v>1</v>
      </c>
      <c r="Y1636" s="89" t="s">
        <v>15</v>
      </c>
      <c r="Z1636" s="89" t="s">
        <v>257</v>
      </c>
      <c r="AA1636" s="89" t="s">
        <v>228</v>
      </c>
    </row>
    <row r="1637" spans="22:27" x14ac:dyDescent="0.25">
      <c r="V1637" s="6" t="str">
        <f t="shared" si="33"/>
        <v>8740Wakefield Street, Auckland</v>
      </c>
      <c r="W1637" s="89">
        <v>8740</v>
      </c>
      <c r="X1637" s="90">
        <v>3</v>
      </c>
      <c r="Y1637" s="89" t="s">
        <v>1042</v>
      </c>
      <c r="Z1637" s="89" t="s">
        <v>227</v>
      </c>
      <c r="AA1637" s="89" t="s">
        <v>228</v>
      </c>
    </row>
    <row r="1638" spans="22:27" x14ac:dyDescent="0.25">
      <c r="V1638" s="6" t="str">
        <f t="shared" si="33"/>
        <v>8740Kerikeri</v>
      </c>
      <c r="W1638" s="89">
        <v>8740</v>
      </c>
      <c r="X1638" s="90">
        <v>4</v>
      </c>
      <c r="Y1638" s="89" t="s">
        <v>1108</v>
      </c>
      <c r="Z1638" s="89" t="s">
        <v>246</v>
      </c>
      <c r="AA1638" s="89" t="s">
        <v>237</v>
      </c>
    </row>
    <row r="1639" spans="22:27" x14ac:dyDescent="0.25">
      <c r="V1639" s="6" t="str">
        <f t="shared" si="33"/>
        <v>8740New Site</v>
      </c>
      <c r="W1639" s="89">
        <v>8740</v>
      </c>
      <c r="X1639" s="90">
        <v>95</v>
      </c>
      <c r="Y1639" s="89" t="s">
        <v>764</v>
      </c>
      <c r="Z1639" s="89"/>
      <c r="AA1639" s="89"/>
    </row>
    <row r="1640" spans="22:27" x14ac:dyDescent="0.25">
      <c r="V1640" s="6" t="str">
        <f t="shared" si="33"/>
        <v>8740Distance Learning</v>
      </c>
      <c r="W1640" s="89">
        <v>8740</v>
      </c>
      <c r="X1640" s="90">
        <v>98</v>
      </c>
      <c r="Y1640" s="89" t="s">
        <v>911</v>
      </c>
      <c r="Z1640" s="89" t="s">
        <v>822</v>
      </c>
      <c r="AA1640" s="89" t="s">
        <v>822</v>
      </c>
    </row>
    <row r="1641" spans="22:27" x14ac:dyDescent="0.25">
      <c r="V1641" s="6" t="str">
        <f t="shared" si="33"/>
        <v>8745Main Campus</v>
      </c>
      <c r="W1641" s="89">
        <v>8745</v>
      </c>
      <c r="X1641" s="90">
        <v>1</v>
      </c>
      <c r="Y1641" s="89" t="s">
        <v>15</v>
      </c>
      <c r="Z1641" s="89" t="s">
        <v>259</v>
      </c>
      <c r="AA1641" s="89" t="s">
        <v>228</v>
      </c>
    </row>
    <row r="1642" spans="22:27" x14ac:dyDescent="0.25">
      <c r="V1642" s="6" t="str">
        <f t="shared" si="33"/>
        <v>8745Nga Tapuwae Community Centre</v>
      </c>
      <c r="W1642" s="89">
        <v>8745</v>
      </c>
      <c r="X1642" s="90">
        <v>2</v>
      </c>
      <c r="Y1642" s="89" t="s">
        <v>563</v>
      </c>
      <c r="Z1642" s="89" t="s">
        <v>259</v>
      </c>
      <c r="AA1642" s="89" t="s">
        <v>228</v>
      </c>
    </row>
    <row r="1643" spans="22:27" x14ac:dyDescent="0.25">
      <c r="V1643" s="6" t="str">
        <f t="shared" si="33"/>
        <v>8745Strive Community Trust</v>
      </c>
      <c r="W1643" s="89">
        <v>8745</v>
      </c>
      <c r="X1643" s="90">
        <v>3</v>
      </c>
      <c r="Y1643" s="89" t="s">
        <v>564</v>
      </c>
      <c r="Z1643" s="89" t="s">
        <v>259</v>
      </c>
      <c r="AA1643" s="89" t="s">
        <v>228</v>
      </c>
    </row>
    <row r="1644" spans="22:27" x14ac:dyDescent="0.25">
      <c r="V1644" s="6" t="str">
        <f t="shared" si="33"/>
        <v>8745New Site</v>
      </c>
      <c r="W1644" s="89">
        <v>8745</v>
      </c>
      <c r="X1644" s="90">
        <v>95</v>
      </c>
      <c r="Y1644" s="89" t="s">
        <v>764</v>
      </c>
      <c r="Z1644" s="89"/>
      <c r="AA1644" s="89"/>
    </row>
    <row r="1645" spans="22:27" x14ac:dyDescent="0.25">
      <c r="V1645" s="6" t="str">
        <f t="shared" si="33"/>
        <v>8750Main Campus</v>
      </c>
      <c r="W1645" s="89">
        <v>8750</v>
      </c>
      <c r="X1645" s="90">
        <v>1</v>
      </c>
      <c r="Y1645" s="89" t="s">
        <v>15</v>
      </c>
      <c r="Z1645" s="89" t="s">
        <v>215</v>
      </c>
      <c r="AA1645" s="89" t="s">
        <v>214</v>
      </c>
    </row>
    <row r="1646" spans="22:27" x14ac:dyDescent="0.25">
      <c r="V1646" s="6" t="str">
        <f t="shared" si="33"/>
        <v>8750Correspondence</v>
      </c>
      <c r="W1646" s="89">
        <v>8750</v>
      </c>
      <c r="X1646" s="90">
        <v>2</v>
      </c>
      <c r="Y1646" s="89" t="s">
        <v>1109</v>
      </c>
      <c r="Z1646" s="89" t="s">
        <v>822</v>
      </c>
      <c r="AA1646" s="89" t="s">
        <v>822</v>
      </c>
    </row>
    <row r="1647" spans="22:27" x14ac:dyDescent="0.25">
      <c r="V1647" s="6" t="str">
        <f t="shared" si="33"/>
        <v>8750WoolPro - Massey</v>
      </c>
      <c r="W1647" s="89">
        <v>8750</v>
      </c>
      <c r="X1647" s="90">
        <v>2</v>
      </c>
      <c r="Y1647" s="89" t="s">
        <v>1708</v>
      </c>
      <c r="Z1647" s="89" t="s">
        <v>822</v>
      </c>
      <c r="AA1647" s="89" t="s">
        <v>822</v>
      </c>
    </row>
    <row r="1648" spans="22:27" x14ac:dyDescent="0.25">
      <c r="V1648" s="6" t="str">
        <f t="shared" si="33"/>
        <v>8750WoolPro - Lincoln</v>
      </c>
      <c r="W1648" s="89">
        <v>8750</v>
      </c>
      <c r="X1648" s="90">
        <v>3</v>
      </c>
      <c r="Y1648" s="89" t="s">
        <v>1709</v>
      </c>
      <c r="Z1648" s="89" t="s">
        <v>215</v>
      </c>
      <c r="AA1648" s="89" t="s">
        <v>214</v>
      </c>
    </row>
    <row r="1649" spans="22:27" x14ac:dyDescent="0.25">
      <c r="V1649" s="6" t="str">
        <f t="shared" si="33"/>
        <v>8750Northland</v>
      </c>
      <c r="W1649" s="89">
        <v>8750</v>
      </c>
      <c r="X1649" s="90">
        <v>20</v>
      </c>
      <c r="Y1649" s="89" t="s">
        <v>1</v>
      </c>
      <c r="Z1649" s="89" t="s">
        <v>828</v>
      </c>
      <c r="AA1649" s="89" t="s">
        <v>237</v>
      </c>
    </row>
    <row r="1650" spans="22:27" x14ac:dyDescent="0.25">
      <c r="V1650" s="6" t="str">
        <f t="shared" si="33"/>
        <v>8750Auckland</v>
      </c>
      <c r="W1650" s="89">
        <v>8750</v>
      </c>
      <c r="X1650" s="90">
        <v>21</v>
      </c>
      <c r="Y1650" s="89" t="s">
        <v>2</v>
      </c>
      <c r="Z1650" s="89" t="s">
        <v>828</v>
      </c>
      <c r="AA1650" s="89" t="s">
        <v>228</v>
      </c>
    </row>
    <row r="1651" spans="22:27" x14ac:dyDescent="0.25">
      <c r="V1651" s="6" t="str">
        <f t="shared" si="33"/>
        <v>8750Waikato</v>
      </c>
      <c r="W1651" s="89">
        <v>8750</v>
      </c>
      <c r="X1651" s="90">
        <v>22</v>
      </c>
      <c r="Y1651" s="89" t="s">
        <v>3</v>
      </c>
      <c r="Z1651" s="89" t="s">
        <v>828</v>
      </c>
      <c r="AA1651" s="89" t="s">
        <v>226</v>
      </c>
    </row>
    <row r="1652" spans="22:27" x14ac:dyDescent="0.25">
      <c r="V1652" s="6" t="str">
        <f t="shared" si="33"/>
        <v>8750Manawatu</v>
      </c>
      <c r="W1652" s="89">
        <v>8750</v>
      </c>
      <c r="X1652" s="90">
        <v>23</v>
      </c>
      <c r="Y1652" s="89" t="s">
        <v>682</v>
      </c>
      <c r="Z1652" s="89" t="s">
        <v>327</v>
      </c>
      <c r="AA1652" s="89" t="s">
        <v>324</v>
      </c>
    </row>
    <row r="1653" spans="22:27" x14ac:dyDescent="0.25">
      <c r="V1653" s="6" t="str">
        <f t="shared" si="33"/>
        <v>8750Whanganui</v>
      </c>
      <c r="W1653" s="89">
        <v>8750</v>
      </c>
      <c r="X1653" s="90">
        <v>23</v>
      </c>
      <c r="Y1653" s="89" t="s">
        <v>1710</v>
      </c>
      <c r="Z1653" s="89" t="s">
        <v>326</v>
      </c>
      <c r="AA1653" s="89" t="s">
        <v>324</v>
      </c>
    </row>
    <row r="1654" spans="22:27" x14ac:dyDescent="0.25">
      <c r="V1654" s="6" t="str">
        <f t="shared" si="33"/>
        <v>8750Whanganui/Manawatu</v>
      </c>
      <c r="W1654" s="89">
        <v>8750</v>
      </c>
      <c r="X1654" s="90">
        <v>23</v>
      </c>
      <c r="Y1654" s="89" t="s">
        <v>1711</v>
      </c>
      <c r="Z1654" s="89" t="s">
        <v>326</v>
      </c>
      <c r="AA1654" s="89" t="s">
        <v>324</v>
      </c>
    </row>
    <row r="1655" spans="22:27" x14ac:dyDescent="0.25">
      <c r="V1655" s="6" t="str">
        <f t="shared" si="33"/>
        <v>8750Gisborne</v>
      </c>
      <c r="W1655" s="89">
        <v>8750</v>
      </c>
      <c r="X1655" s="90">
        <v>24</v>
      </c>
      <c r="Y1655" s="89" t="s">
        <v>102</v>
      </c>
      <c r="Z1655" s="89" t="s">
        <v>234</v>
      </c>
      <c r="AA1655" s="89" t="s">
        <v>235</v>
      </c>
    </row>
    <row r="1656" spans="22:27" x14ac:dyDescent="0.25">
      <c r="V1656" s="6" t="str">
        <f t="shared" si="33"/>
        <v>8750Hawke's Bay</v>
      </c>
      <c r="W1656" s="89">
        <v>8750</v>
      </c>
      <c r="X1656" s="90">
        <v>25</v>
      </c>
      <c r="Y1656" s="89" t="s">
        <v>5</v>
      </c>
      <c r="Z1656" s="89" t="s">
        <v>828</v>
      </c>
      <c r="AA1656" s="89" t="s">
        <v>224</v>
      </c>
    </row>
    <row r="1657" spans="22:27" x14ac:dyDescent="0.25">
      <c r="V1657" s="6" t="str">
        <f t="shared" si="33"/>
        <v>8750Wellington</v>
      </c>
      <c r="W1657" s="89">
        <v>8750</v>
      </c>
      <c r="X1657" s="90">
        <v>26</v>
      </c>
      <c r="Y1657" s="89" t="s">
        <v>0</v>
      </c>
      <c r="Z1657" s="89" t="s">
        <v>247</v>
      </c>
      <c r="AA1657" s="89" t="s">
        <v>222</v>
      </c>
    </row>
    <row r="1658" spans="22:27" x14ac:dyDescent="0.25">
      <c r="V1658" s="6" t="str">
        <f t="shared" si="33"/>
        <v>8750Taranaki</v>
      </c>
      <c r="W1658" s="89">
        <v>8750</v>
      </c>
      <c r="X1658" s="90">
        <v>27</v>
      </c>
      <c r="Y1658" s="89" t="s">
        <v>4</v>
      </c>
      <c r="Z1658" s="89" t="s">
        <v>297</v>
      </c>
      <c r="AA1658" s="89" t="s">
        <v>298</v>
      </c>
    </row>
    <row r="1659" spans="22:27" x14ac:dyDescent="0.25">
      <c r="V1659" s="6" t="str">
        <f t="shared" si="33"/>
        <v>8750Bay of Plenty</v>
      </c>
      <c r="W1659" s="89">
        <v>8750</v>
      </c>
      <c r="X1659" s="90">
        <v>28</v>
      </c>
      <c r="Y1659" s="89" t="s">
        <v>11</v>
      </c>
      <c r="Z1659" s="89" t="s">
        <v>828</v>
      </c>
      <c r="AA1659" s="89" t="s">
        <v>231</v>
      </c>
    </row>
    <row r="1660" spans="22:27" x14ac:dyDescent="0.25">
      <c r="V1660" s="6" t="str">
        <f t="shared" si="33"/>
        <v>8750Nelson</v>
      </c>
      <c r="W1660" s="89">
        <v>8750</v>
      </c>
      <c r="X1660" s="90">
        <v>40</v>
      </c>
      <c r="Y1660" s="89" t="s">
        <v>248</v>
      </c>
      <c r="Z1660" s="89" t="s">
        <v>364</v>
      </c>
      <c r="AA1660" s="89" t="s">
        <v>249</v>
      </c>
    </row>
    <row r="1661" spans="22:27" x14ac:dyDescent="0.25">
      <c r="V1661" s="6" t="str">
        <f t="shared" si="33"/>
        <v>8750Nelson/Tasman</v>
      </c>
      <c r="W1661" s="89">
        <v>8750</v>
      </c>
      <c r="X1661" s="90">
        <v>40</v>
      </c>
      <c r="Y1661" s="89" t="s">
        <v>1712</v>
      </c>
      <c r="Z1661" s="89" t="s">
        <v>349</v>
      </c>
      <c r="AA1661" s="89" t="s">
        <v>350</v>
      </c>
    </row>
    <row r="1662" spans="22:27" x14ac:dyDescent="0.25">
      <c r="V1662" s="6" t="str">
        <f t="shared" si="33"/>
        <v>8750Tasman</v>
      </c>
      <c r="W1662" s="89">
        <v>8750</v>
      </c>
      <c r="X1662" s="90">
        <v>40</v>
      </c>
      <c r="Y1662" s="89" t="s">
        <v>1713</v>
      </c>
      <c r="Z1662" s="89" t="s">
        <v>349</v>
      </c>
      <c r="AA1662" s="89" t="s">
        <v>350</v>
      </c>
    </row>
    <row r="1663" spans="22:27" x14ac:dyDescent="0.25">
      <c r="V1663" s="6" t="str">
        <f t="shared" si="33"/>
        <v>8750Canterbury</v>
      </c>
      <c r="W1663" s="89">
        <v>8750</v>
      </c>
      <c r="X1663" s="90">
        <v>41</v>
      </c>
      <c r="Y1663" s="89" t="s">
        <v>7</v>
      </c>
      <c r="Z1663" s="89" t="s">
        <v>215</v>
      </c>
      <c r="AA1663" s="89" t="s">
        <v>214</v>
      </c>
    </row>
    <row r="1664" spans="22:27" x14ac:dyDescent="0.25">
      <c r="V1664" s="6" t="str">
        <f t="shared" si="33"/>
        <v>8750Otago</v>
      </c>
      <c r="W1664" s="89">
        <v>8750</v>
      </c>
      <c r="X1664" s="90">
        <v>42</v>
      </c>
      <c r="Y1664" s="89" t="s">
        <v>8</v>
      </c>
      <c r="Z1664" s="89" t="s">
        <v>828</v>
      </c>
      <c r="AA1664" s="89" t="s">
        <v>217</v>
      </c>
    </row>
    <row r="1665" spans="22:27" x14ac:dyDescent="0.25">
      <c r="V1665" s="6" t="str">
        <f t="shared" si="33"/>
        <v>8750Southland</v>
      </c>
      <c r="W1665" s="89">
        <v>8750</v>
      </c>
      <c r="X1665" s="90">
        <v>43</v>
      </c>
      <c r="Y1665" s="89" t="s">
        <v>9</v>
      </c>
      <c r="Z1665" s="89" t="s">
        <v>828</v>
      </c>
      <c r="AA1665" s="89" t="s">
        <v>377</v>
      </c>
    </row>
    <row r="1666" spans="22:27" x14ac:dyDescent="0.25">
      <c r="V1666" s="6" t="str">
        <f t="shared" ref="V1666:V1729" si="34">W1666&amp;Y1666</f>
        <v>8750New Site</v>
      </c>
      <c r="W1666" s="89">
        <v>8750</v>
      </c>
      <c r="X1666" s="90">
        <v>95</v>
      </c>
      <c r="Y1666" s="89" t="s">
        <v>764</v>
      </c>
      <c r="Z1666" s="89"/>
      <c r="AA1666" s="89"/>
    </row>
    <row r="1667" spans="22:27" x14ac:dyDescent="0.25">
      <c r="V1667" s="6" t="str">
        <f t="shared" si="34"/>
        <v>8809Main Campus</v>
      </c>
      <c r="W1667" s="89">
        <v>8809</v>
      </c>
      <c r="X1667" s="90">
        <v>1</v>
      </c>
      <c r="Y1667" s="89" t="s">
        <v>15</v>
      </c>
      <c r="Z1667" s="89" t="s">
        <v>227</v>
      </c>
      <c r="AA1667" s="89" t="s">
        <v>228</v>
      </c>
    </row>
    <row r="1668" spans="22:27" x14ac:dyDescent="0.25">
      <c r="V1668" s="6" t="str">
        <f t="shared" si="34"/>
        <v>8809Main Campus</v>
      </c>
      <c r="W1668" s="89">
        <v>8809</v>
      </c>
      <c r="X1668" s="90">
        <v>1</v>
      </c>
      <c r="Y1668" s="89" t="s">
        <v>15</v>
      </c>
      <c r="Z1668" s="89" t="s">
        <v>247</v>
      </c>
      <c r="AA1668" s="89" t="s">
        <v>222</v>
      </c>
    </row>
    <row r="1669" spans="22:27" x14ac:dyDescent="0.25">
      <c r="V1669" s="6" t="str">
        <f t="shared" si="34"/>
        <v>8809New Site</v>
      </c>
      <c r="W1669" s="89">
        <v>8809</v>
      </c>
      <c r="X1669" s="90">
        <v>95</v>
      </c>
      <c r="Y1669" s="89" t="s">
        <v>764</v>
      </c>
      <c r="Z1669" s="89"/>
      <c r="AA1669" s="89"/>
    </row>
    <row r="1670" spans="22:27" x14ac:dyDescent="0.25">
      <c r="V1670" s="6" t="str">
        <f t="shared" si="34"/>
        <v>8816Main Campus</v>
      </c>
      <c r="W1670" s="89">
        <v>8816</v>
      </c>
      <c r="X1670" s="90">
        <v>2</v>
      </c>
      <c r="Y1670" s="89" t="s">
        <v>15</v>
      </c>
      <c r="Z1670" s="89" t="s">
        <v>297</v>
      </c>
      <c r="AA1670" s="89" t="s">
        <v>298</v>
      </c>
    </row>
    <row r="1671" spans="22:27" x14ac:dyDescent="0.25">
      <c r="V1671" s="6" t="str">
        <f t="shared" si="34"/>
        <v>8816New Site</v>
      </c>
      <c r="W1671" s="89">
        <v>8816</v>
      </c>
      <c r="X1671" s="90">
        <v>95</v>
      </c>
      <c r="Y1671" s="89" t="s">
        <v>764</v>
      </c>
      <c r="Z1671" s="89"/>
      <c r="AA1671" s="89"/>
    </row>
    <row r="1672" spans="22:27" x14ac:dyDescent="0.25">
      <c r="V1672" s="6" t="str">
        <f t="shared" si="34"/>
        <v>8824Main Campus</v>
      </c>
      <c r="W1672" s="89">
        <v>8824</v>
      </c>
      <c r="X1672" s="90">
        <v>1</v>
      </c>
      <c r="Y1672" s="89" t="s">
        <v>15</v>
      </c>
      <c r="Z1672" s="89" t="s">
        <v>323</v>
      </c>
      <c r="AA1672" s="89" t="s">
        <v>324</v>
      </c>
    </row>
    <row r="1673" spans="22:27" x14ac:dyDescent="0.25">
      <c r="V1673" s="6" t="str">
        <f t="shared" si="34"/>
        <v>8824New Site</v>
      </c>
      <c r="W1673" s="89">
        <v>8824</v>
      </c>
      <c r="X1673" s="90">
        <v>95</v>
      </c>
      <c r="Y1673" s="89" t="s">
        <v>764</v>
      </c>
      <c r="Z1673" s="89"/>
      <c r="AA1673" s="89"/>
    </row>
    <row r="1674" spans="22:27" x14ac:dyDescent="0.25">
      <c r="V1674" s="6" t="str">
        <f t="shared" si="34"/>
        <v>8841Main Campus</v>
      </c>
      <c r="W1674" s="89">
        <v>8841</v>
      </c>
      <c r="X1674" s="90">
        <v>1</v>
      </c>
      <c r="Y1674" s="89" t="s">
        <v>15</v>
      </c>
      <c r="Z1674" s="89" t="s">
        <v>297</v>
      </c>
      <c r="AA1674" s="89" t="s">
        <v>298</v>
      </c>
    </row>
    <row r="1675" spans="22:27" x14ac:dyDescent="0.25">
      <c r="V1675" s="6" t="str">
        <f t="shared" si="34"/>
        <v>8841New Site</v>
      </c>
      <c r="W1675" s="89">
        <v>8841</v>
      </c>
      <c r="X1675" s="90">
        <v>95</v>
      </c>
      <c r="Y1675" s="89" t="s">
        <v>764</v>
      </c>
      <c r="Z1675" s="89"/>
      <c r="AA1675" s="89"/>
    </row>
    <row r="1676" spans="22:27" x14ac:dyDescent="0.25">
      <c r="V1676" s="6" t="str">
        <f t="shared" si="34"/>
        <v>8858Main Campus</v>
      </c>
      <c r="W1676" s="89">
        <v>8858</v>
      </c>
      <c r="X1676" s="90">
        <v>1</v>
      </c>
      <c r="Y1676" s="89" t="s">
        <v>15</v>
      </c>
      <c r="Z1676" s="89" t="s">
        <v>227</v>
      </c>
      <c r="AA1676" s="89" t="s">
        <v>228</v>
      </c>
    </row>
    <row r="1677" spans="22:27" x14ac:dyDescent="0.25">
      <c r="V1677" s="6" t="str">
        <f t="shared" si="34"/>
        <v>8858New Site</v>
      </c>
      <c r="W1677" s="89">
        <v>8858</v>
      </c>
      <c r="X1677" s="90">
        <v>95</v>
      </c>
      <c r="Y1677" s="89" t="s">
        <v>764</v>
      </c>
      <c r="Z1677" s="89"/>
      <c r="AA1677" s="89"/>
    </row>
    <row r="1678" spans="22:27" x14ac:dyDescent="0.25">
      <c r="V1678" s="6" t="str">
        <f t="shared" si="34"/>
        <v>8863Main Campus</v>
      </c>
      <c r="W1678" s="89">
        <v>8863</v>
      </c>
      <c r="X1678" s="90">
        <v>1</v>
      </c>
      <c r="Y1678" s="89" t="s">
        <v>15</v>
      </c>
      <c r="Z1678" s="89" t="s">
        <v>277</v>
      </c>
      <c r="AA1678" s="89" t="s">
        <v>226</v>
      </c>
    </row>
    <row r="1679" spans="22:27" x14ac:dyDescent="0.25">
      <c r="V1679" s="6" t="str">
        <f t="shared" si="34"/>
        <v>8863New Site</v>
      </c>
      <c r="W1679" s="89">
        <v>8863</v>
      </c>
      <c r="X1679" s="90">
        <v>95</v>
      </c>
      <c r="Y1679" s="89" t="s">
        <v>764</v>
      </c>
      <c r="Z1679" s="89"/>
      <c r="AA1679" s="89"/>
    </row>
    <row r="1680" spans="22:27" x14ac:dyDescent="0.25">
      <c r="V1680" s="6" t="str">
        <f t="shared" si="34"/>
        <v>8872North Harbour</v>
      </c>
      <c r="W1680" s="89">
        <v>8872</v>
      </c>
      <c r="X1680" s="90">
        <v>1</v>
      </c>
      <c r="Y1680" s="89" t="s">
        <v>169</v>
      </c>
      <c r="Z1680" s="89" t="s">
        <v>257</v>
      </c>
      <c r="AA1680" s="89" t="s">
        <v>228</v>
      </c>
    </row>
    <row r="1681" spans="22:27" x14ac:dyDescent="0.25">
      <c r="V1681" s="6" t="str">
        <f t="shared" si="34"/>
        <v>8872Whangarei Branch</v>
      </c>
      <c r="W1681" s="89">
        <v>8872</v>
      </c>
      <c r="X1681" s="90">
        <v>2</v>
      </c>
      <c r="Y1681" s="89" t="s">
        <v>170</v>
      </c>
      <c r="Z1681" s="89" t="s">
        <v>236</v>
      </c>
      <c r="AA1681" s="89" t="s">
        <v>237</v>
      </c>
    </row>
    <row r="1682" spans="22:27" x14ac:dyDescent="0.25">
      <c r="V1682" s="6" t="str">
        <f t="shared" si="34"/>
        <v>8872Kaitaia Branch</v>
      </c>
      <c r="W1682" s="89">
        <v>8872</v>
      </c>
      <c r="X1682" s="90">
        <v>3</v>
      </c>
      <c r="Y1682" s="89" t="s">
        <v>171</v>
      </c>
      <c r="Z1682" s="89" t="s">
        <v>246</v>
      </c>
      <c r="AA1682" s="89" t="s">
        <v>237</v>
      </c>
    </row>
    <row r="1683" spans="22:27" x14ac:dyDescent="0.25">
      <c r="V1683" s="6" t="str">
        <f t="shared" si="34"/>
        <v>8872Kaikohe</v>
      </c>
      <c r="W1683" s="89">
        <v>8872</v>
      </c>
      <c r="X1683" s="90">
        <v>4</v>
      </c>
      <c r="Y1683" s="89" t="s">
        <v>64</v>
      </c>
      <c r="Z1683" s="89" t="s">
        <v>246</v>
      </c>
      <c r="AA1683" s="89" t="s">
        <v>237</v>
      </c>
    </row>
    <row r="1684" spans="22:27" x14ac:dyDescent="0.25">
      <c r="V1684" s="6" t="str">
        <f t="shared" si="34"/>
        <v>8872Dargaville</v>
      </c>
      <c r="W1684" s="89">
        <v>8872</v>
      </c>
      <c r="X1684" s="90">
        <v>5</v>
      </c>
      <c r="Y1684" s="89" t="s">
        <v>84</v>
      </c>
      <c r="Z1684" s="89" t="s">
        <v>367</v>
      </c>
      <c r="AA1684" s="89" t="s">
        <v>237</v>
      </c>
    </row>
    <row r="1685" spans="22:27" x14ac:dyDescent="0.25">
      <c r="V1685" s="6" t="str">
        <f t="shared" si="34"/>
        <v>8872Huntly</v>
      </c>
      <c r="W1685" s="89">
        <v>8872</v>
      </c>
      <c r="X1685" s="90">
        <v>6</v>
      </c>
      <c r="Y1685" s="89" t="s">
        <v>172</v>
      </c>
      <c r="Z1685" s="89" t="s">
        <v>415</v>
      </c>
      <c r="AA1685" s="89" t="s">
        <v>226</v>
      </c>
    </row>
    <row r="1686" spans="22:27" x14ac:dyDescent="0.25">
      <c r="V1686" s="6" t="str">
        <f t="shared" si="34"/>
        <v>8872Hamilton</v>
      </c>
      <c r="W1686" s="89">
        <v>8872</v>
      </c>
      <c r="X1686" s="90">
        <v>7</v>
      </c>
      <c r="Y1686" s="89" t="s">
        <v>108</v>
      </c>
      <c r="Z1686" s="89" t="s">
        <v>225</v>
      </c>
      <c r="AA1686" s="89" t="s">
        <v>226</v>
      </c>
    </row>
    <row r="1687" spans="22:27" x14ac:dyDescent="0.25">
      <c r="V1687" s="6" t="str">
        <f t="shared" si="34"/>
        <v>8872New Site</v>
      </c>
      <c r="W1687" s="89">
        <v>8872</v>
      </c>
      <c r="X1687" s="90">
        <v>95</v>
      </c>
      <c r="Y1687" s="89" t="s">
        <v>764</v>
      </c>
      <c r="Z1687" s="89"/>
      <c r="AA1687" s="89"/>
    </row>
    <row r="1688" spans="22:27" x14ac:dyDescent="0.25">
      <c r="V1688" s="6" t="str">
        <f t="shared" si="34"/>
        <v>8873Main Campus</v>
      </c>
      <c r="W1688" s="89">
        <v>8873</v>
      </c>
      <c r="X1688" s="90">
        <v>1</v>
      </c>
      <c r="Y1688" s="89" t="s">
        <v>15</v>
      </c>
      <c r="Z1688" s="89" t="s">
        <v>523</v>
      </c>
      <c r="AA1688" s="89" t="s">
        <v>231</v>
      </c>
    </row>
    <row r="1689" spans="22:27" x14ac:dyDescent="0.25">
      <c r="V1689" s="6" t="str">
        <f t="shared" si="34"/>
        <v>8873Whakatane Campus</v>
      </c>
      <c r="W1689" s="89">
        <v>8873</v>
      </c>
      <c r="X1689" s="90">
        <v>2</v>
      </c>
      <c r="Y1689" s="89" t="s">
        <v>389</v>
      </c>
      <c r="Z1689" s="89" t="s">
        <v>233</v>
      </c>
      <c r="AA1689" s="89" t="s">
        <v>231</v>
      </c>
    </row>
    <row r="1690" spans="22:27" x14ac:dyDescent="0.25">
      <c r="V1690" s="6" t="str">
        <f t="shared" si="34"/>
        <v>8873Trade Education Kawerau</v>
      </c>
      <c r="W1690" s="89">
        <v>8873</v>
      </c>
      <c r="X1690" s="90">
        <v>3</v>
      </c>
      <c r="Y1690" s="89" t="s">
        <v>565</v>
      </c>
      <c r="Z1690" s="89" t="s">
        <v>391</v>
      </c>
      <c r="AA1690" s="89" t="s">
        <v>231</v>
      </c>
    </row>
    <row r="1691" spans="22:27" x14ac:dyDescent="0.25">
      <c r="V1691" s="6" t="str">
        <f t="shared" si="34"/>
        <v>8873Trade Education Rotorua Campus</v>
      </c>
      <c r="W1691" s="89">
        <v>8873</v>
      </c>
      <c r="X1691" s="90">
        <v>4</v>
      </c>
      <c r="Y1691" s="89" t="s">
        <v>1110</v>
      </c>
      <c r="Z1691" s="89" t="s">
        <v>232</v>
      </c>
      <c r="AA1691" s="89" t="s">
        <v>231</v>
      </c>
    </row>
    <row r="1692" spans="22:27" x14ac:dyDescent="0.25">
      <c r="V1692" s="6" t="str">
        <f t="shared" si="34"/>
        <v>8873New Site</v>
      </c>
      <c r="W1692" s="89">
        <v>8873</v>
      </c>
      <c r="X1692" s="90">
        <v>95</v>
      </c>
      <c r="Y1692" s="89" t="s">
        <v>764</v>
      </c>
      <c r="Z1692" s="89"/>
      <c r="AA1692" s="89"/>
    </row>
    <row r="1693" spans="22:27" x14ac:dyDescent="0.25">
      <c r="V1693" s="6" t="str">
        <f t="shared" si="34"/>
        <v>8875Main Campus</v>
      </c>
      <c r="W1693" s="89">
        <v>8875</v>
      </c>
      <c r="X1693" s="90">
        <v>1</v>
      </c>
      <c r="Y1693" s="89" t="s">
        <v>15</v>
      </c>
      <c r="Z1693" s="89" t="s">
        <v>392</v>
      </c>
      <c r="AA1693" s="89" t="s">
        <v>226</v>
      </c>
    </row>
    <row r="1694" spans="22:27" x14ac:dyDescent="0.25">
      <c r="V1694" s="6" t="str">
        <f t="shared" si="34"/>
        <v>8875New Site</v>
      </c>
      <c r="W1694" s="89">
        <v>8875</v>
      </c>
      <c r="X1694" s="90">
        <v>95</v>
      </c>
      <c r="Y1694" s="89" t="s">
        <v>764</v>
      </c>
      <c r="Z1694" s="89"/>
      <c r="AA1694" s="89"/>
    </row>
    <row r="1695" spans="22:27" x14ac:dyDescent="0.25">
      <c r="V1695" s="6" t="str">
        <f t="shared" si="34"/>
        <v>8885Main Campus</v>
      </c>
      <c r="W1695" s="89">
        <v>8885</v>
      </c>
      <c r="X1695" s="90">
        <v>1</v>
      </c>
      <c r="Y1695" s="89" t="s">
        <v>15</v>
      </c>
      <c r="Z1695" s="89" t="s">
        <v>314</v>
      </c>
      <c r="AA1695" s="89" t="s">
        <v>222</v>
      </c>
    </row>
    <row r="1696" spans="22:27" x14ac:dyDescent="0.25">
      <c r="V1696" s="6" t="str">
        <f t="shared" si="34"/>
        <v>8885New Site</v>
      </c>
      <c r="W1696" s="89">
        <v>8885</v>
      </c>
      <c r="X1696" s="90">
        <v>95</v>
      </c>
      <c r="Y1696" s="89" t="s">
        <v>764</v>
      </c>
      <c r="Z1696" s="89"/>
      <c r="AA1696" s="89"/>
    </row>
    <row r="1697" spans="22:27" x14ac:dyDescent="0.25">
      <c r="V1697" s="6" t="str">
        <f t="shared" si="34"/>
        <v>8895Hamilton Campus</v>
      </c>
      <c r="W1697" s="89">
        <v>8895</v>
      </c>
      <c r="X1697" s="90">
        <v>1</v>
      </c>
      <c r="Y1697" s="89" t="s">
        <v>134</v>
      </c>
      <c r="Z1697" s="89" t="s">
        <v>225</v>
      </c>
      <c r="AA1697" s="89" t="s">
        <v>226</v>
      </c>
    </row>
    <row r="1698" spans="22:27" x14ac:dyDescent="0.25">
      <c r="V1698" s="6" t="str">
        <f t="shared" si="34"/>
        <v>8895Main Campus</v>
      </c>
      <c r="W1698" s="89">
        <v>8895</v>
      </c>
      <c r="X1698" s="90">
        <v>1</v>
      </c>
      <c r="Y1698" s="89" t="s">
        <v>15</v>
      </c>
      <c r="Z1698" s="89" t="s">
        <v>225</v>
      </c>
      <c r="AA1698" s="89" t="s">
        <v>226</v>
      </c>
    </row>
    <row r="1699" spans="22:27" x14ac:dyDescent="0.25">
      <c r="V1699" s="6" t="str">
        <f t="shared" si="34"/>
        <v>8895Tokoroa Branch</v>
      </c>
      <c r="W1699" s="89">
        <v>8895</v>
      </c>
      <c r="X1699" s="90">
        <v>2</v>
      </c>
      <c r="Y1699" s="89" t="s">
        <v>173</v>
      </c>
      <c r="Z1699" s="89" t="s">
        <v>513</v>
      </c>
      <c r="AA1699" s="89" t="s">
        <v>226</v>
      </c>
    </row>
    <row r="1700" spans="22:27" x14ac:dyDescent="0.25">
      <c r="V1700" s="6" t="str">
        <f t="shared" si="34"/>
        <v>8895Pukekohe Branch</v>
      </c>
      <c r="W1700" s="89">
        <v>8895</v>
      </c>
      <c r="X1700" s="90">
        <v>3</v>
      </c>
      <c r="Y1700" s="89" t="s">
        <v>174</v>
      </c>
      <c r="Z1700" s="89" t="s">
        <v>277</v>
      </c>
      <c r="AA1700" s="89" t="s">
        <v>228</v>
      </c>
    </row>
    <row r="1701" spans="22:27" x14ac:dyDescent="0.25">
      <c r="V1701" s="6" t="str">
        <f t="shared" si="34"/>
        <v>8895Te Awamutu</v>
      </c>
      <c r="W1701" s="89">
        <v>8895</v>
      </c>
      <c r="X1701" s="90">
        <v>8</v>
      </c>
      <c r="Y1701" s="89" t="s">
        <v>105</v>
      </c>
      <c r="Z1701" s="89" t="s">
        <v>393</v>
      </c>
      <c r="AA1701" s="89" t="s">
        <v>226</v>
      </c>
    </row>
    <row r="1702" spans="22:27" x14ac:dyDescent="0.25">
      <c r="V1702" s="6" t="str">
        <f t="shared" si="34"/>
        <v>8895Christchurch</v>
      </c>
      <c r="W1702" s="89">
        <v>8895</v>
      </c>
      <c r="X1702" s="90">
        <v>13</v>
      </c>
      <c r="Y1702" s="89" t="s">
        <v>37</v>
      </c>
      <c r="Z1702" s="89" t="s">
        <v>215</v>
      </c>
      <c r="AA1702" s="89" t="s">
        <v>214</v>
      </c>
    </row>
    <row r="1703" spans="22:27" x14ac:dyDescent="0.25">
      <c r="V1703" s="6" t="str">
        <f t="shared" si="34"/>
        <v>8895Auckland</v>
      </c>
      <c r="W1703" s="89">
        <v>8895</v>
      </c>
      <c r="X1703" s="90">
        <v>15</v>
      </c>
      <c r="Y1703" s="89" t="s">
        <v>2</v>
      </c>
      <c r="Z1703" s="89" t="s">
        <v>259</v>
      </c>
      <c r="AA1703" s="89" t="s">
        <v>228</v>
      </c>
    </row>
    <row r="1704" spans="22:27" x14ac:dyDescent="0.25">
      <c r="V1704" s="6" t="str">
        <f t="shared" si="34"/>
        <v>8895Thames</v>
      </c>
      <c r="W1704" s="89">
        <v>8895</v>
      </c>
      <c r="X1704" s="90">
        <v>19</v>
      </c>
      <c r="Y1704" s="89" t="s">
        <v>99</v>
      </c>
      <c r="Z1704" s="89" t="s">
        <v>279</v>
      </c>
      <c r="AA1704" s="89" t="s">
        <v>226</v>
      </c>
    </row>
    <row r="1705" spans="22:27" x14ac:dyDescent="0.25">
      <c r="V1705" s="6" t="str">
        <f t="shared" si="34"/>
        <v>8895Nanny Centre</v>
      </c>
      <c r="W1705" s="89">
        <v>8895</v>
      </c>
      <c r="X1705" s="90">
        <v>20</v>
      </c>
      <c r="Y1705" s="89" t="s">
        <v>1714</v>
      </c>
      <c r="Z1705" s="89" t="s">
        <v>259</v>
      </c>
      <c r="AA1705" s="89" t="s">
        <v>228</v>
      </c>
    </row>
    <row r="1706" spans="22:27" x14ac:dyDescent="0.25">
      <c r="V1706" s="6" t="str">
        <f t="shared" si="34"/>
        <v>8895Takapuna</v>
      </c>
      <c r="W1706" s="89">
        <v>8895</v>
      </c>
      <c r="X1706" s="90">
        <v>20</v>
      </c>
      <c r="Y1706" s="89" t="s">
        <v>252</v>
      </c>
      <c r="Z1706" s="89" t="s">
        <v>257</v>
      </c>
      <c r="AA1706" s="89" t="s">
        <v>228</v>
      </c>
    </row>
    <row r="1707" spans="22:27" x14ac:dyDescent="0.25">
      <c r="V1707" s="6" t="str">
        <f t="shared" si="34"/>
        <v>8895Yendell Park</v>
      </c>
      <c r="W1707" s="89">
        <v>8895</v>
      </c>
      <c r="X1707" s="90">
        <v>21</v>
      </c>
      <c r="Y1707" s="89" t="s">
        <v>1111</v>
      </c>
      <c r="Z1707" s="89" t="s">
        <v>225</v>
      </c>
      <c r="AA1707" s="89" t="s">
        <v>226</v>
      </c>
    </row>
    <row r="1708" spans="22:27" x14ac:dyDescent="0.25">
      <c r="V1708" s="6" t="str">
        <f t="shared" si="34"/>
        <v>8895New Site</v>
      </c>
      <c r="W1708" s="89">
        <v>8895</v>
      </c>
      <c r="X1708" s="90">
        <v>95</v>
      </c>
      <c r="Y1708" s="89" t="s">
        <v>764</v>
      </c>
      <c r="Z1708" s="89"/>
      <c r="AA1708" s="89"/>
    </row>
    <row r="1709" spans="22:27" x14ac:dyDescent="0.25">
      <c r="V1709" s="6" t="str">
        <f t="shared" si="34"/>
        <v>8925Main Campus</v>
      </c>
      <c r="W1709" s="89">
        <v>8925</v>
      </c>
      <c r="X1709" s="90">
        <v>1</v>
      </c>
      <c r="Y1709" s="89" t="s">
        <v>15</v>
      </c>
      <c r="Z1709" s="89" t="s">
        <v>292</v>
      </c>
      <c r="AA1709" s="89" t="s">
        <v>228</v>
      </c>
    </row>
    <row r="1710" spans="22:27" x14ac:dyDescent="0.25">
      <c r="V1710" s="6" t="str">
        <f t="shared" si="34"/>
        <v>8925Otara Campus</v>
      </c>
      <c r="W1710" s="89">
        <v>8925</v>
      </c>
      <c r="X1710" s="90">
        <v>2</v>
      </c>
      <c r="Y1710" s="89" t="s">
        <v>566</v>
      </c>
      <c r="Z1710" s="89" t="s">
        <v>259</v>
      </c>
      <c r="AA1710" s="89" t="s">
        <v>228</v>
      </c>
    </row>
    <row r="1711" spans="22:27" x14ac:dyDescent="0.25">
      <c r="V1711" s="6" t="str">
        <f t="shared" si="34"/>
        <v>8925Papakura Campus 1</v>
      </c>
      <c r="W1711" s="89">
        <v>8925</v>
      </c>
      <c r="X1711" s="90">
        <v>3</v>
      </c>
      <c r="Y1711" s="89" t="s">
        <v>567</v>
      </c>
      <c r="Z1711" s="89" t="s">
        <v>292</v>
      </c>
      <c r="AA1711" s="89" t="s">
        <v>228</v>
      </c>
    </row>
    <row r="1712" spans="22:27" x14ac:dyDescent="0.25">
      <c r="V1712" s="6" t="str">
        <f t="shared" si="34"/>
        <v>8925Papakura Campus 2</v>
      </c>
      <c r="W1712" s="89">
        <v>8925</v>
      </c>
      <c r="X1712" s="90">
        <v>4</v>
      </c>
      <c r="Y1712" s="89" t="s">
        <v>568</v>
      </c>
      <c r="Z1712" s="89" t="s">
        <v>292</v>
      </c>
      <c r="AA1712" s="89" t="s">
        <v>228</v>
      </c>
    </row>
    <row r="1713" spans="22:27" x14ac:dyDescent="0.25">
      <c r="V1713" s="6" t="str">
        <f t="shared" si="34"/>
        <v>8925Ramarama Campus</v>
      </c>
      <c r="W1713" s="89">
        <v>8925</v>
      </c>
      <c r="X1713" s="90">
        <v>5</v>
      </c>
      <c r="Y1713" s="89" t="s">
        <v>569</v>
      </c>
      <c r="Z1713" s="89" t="s">
        <v>292</v>
      </c>
      <c r="AA1713" s="89" t="s">
        <v>228</v>
      </c>
    </row>
    <row r="1714" spans="22:27" x14ac:dyDescent="0.25">
      <c r="V1714" s="6" t="str">
        <f t="shared" si="34"/>
        <v>8925Wellsford Campus</v>
      </c>
      <c r="W1714" s="89">
        <v>8925</v>
      </c>
      <c r="X1714" s="90">
        <v>6</v>
      </c>
      <c r="Y1714" s="89" t="s">
        <v>570</v>
      </c>
      <c r="Z1714" s="89" t="s">
        <v>368</v>
      </c>
      <c r="AA1714" s="89" t="s">
        <v>228</v>
      </c>
    </row>
    <row r="1715" spans="22:27" x14ac:dyDescent="0.25">
      <c r="V1715" s="6" t="str">
        <f t="shared" si="34"/>
        <v>8925Kawhia Campus 1 (Mokai Kainga)</v>
      </c>
      <c r="W1715" s="89">
        <v>8925</v>
      </c>
      <c r="X1715" s="90">
        <v>7</v>
      </c>
      <c r="Y1715" s="89" t="s">
        <v>571</v>
      </c>
      <c r="Z1715" s="89" t="s">
        <v>395</v>
      </c>
      <c r="AA1715" s="89" t="s">
        <v>226</v>
      </c>
    </row>
    <row r="1716" spans="22:27" x14ac:dyDescent="0.25">
      <c r="V1716" s="6" t="str">
        <f t="shared" si="34"/>
        <v>8925Kawhia Campus 2 (Mokoroa)</v>
      </c>
      <c r="W1716" s="89">
        <v>8925</v>
      </c>
      <c r="X1716" s="90">
        <v>8</v>
      </c>
      <c r="Y1716" s="89" t="s">
        <v>572</v>
      </c>
      <c r="Z1716" s="89" t="s">
        <v>395</v>
      </c>
      <c r="AA1716" s="89" t="s">
        <v>226</v>
      </c>
    </row>
    <row r="1717" spans="22:27" x14ac:dyDescent="0.25">
      <c r="V1717" s="6" t="str">
        <f t="shared" si="34"/>
        <v>8925Gordonton Campus (Hukanui)</v>
      </c>
      <c r="W1717" s="89">
        <v>8925</v>
      </c>
      <c r="X1717" s="90">
        <v>9</v>
      </c>
      <c r="Y1717" s="89" t="s">
        <v>573</v>
      </c>
      <c r="Z1717" s="89" t="s">
        <v>415</v>
      </c>
      <c r="AA1717" s="89" t="s">
        <v>226</v>
      </c>
    </row>
    <row r="1718" spans="22:27" x14ac:dyDescent="0.25">
      <c r="V1718" s="6" t="str">
        <f t="shared" si="34"/>
        <v>8925Pakuranga Campus (Elm Park Primary School)</v>
      </c>
      <c r="W1718" s="89">
        <v>8925</v>
      </c>
      <c r="X1718" s="90">
        <v>10</v>
      </c>
      <c r="Y1718" s="89" t="s">
        <v>574</v>
      </c>
      <c r="Z1718" s="89" t="s">
        <v>259</v>
      </c>
      <c r="AA1718" s="89" t="s">
        <v>228</v>
      </c>
    </row>
    <row r="1719" spans="22:27" x14ac:dyDescent="0.25">
      <c r="V1719" s="6" t="str">
        <f t="shared" si="34"/>
        <v>8925North Shore Campus (Hato Petera College)</v>
      </c>
      <c r="W1719" s="89">
        <v>8925</v>
      </c>
      <c r="X1719" s="90">
        <v>11</v>
      </c>
      <c r="Y1719" s="89" t="s">
        <v>575</v>
      </c>
      <c r="Z1719" s="89" t="s">
        <v>257</v>
      </c>
      <c r="AA1719" s="89" t="s">
        <v>228</v>
      </c>
    </row>
    <row r="1720" spans="22:27" x14ac:dyDescent="0.25">
      <c r="V1720" s="6" t="str">
        <f t="shared" si="34"/>
        <v>8925Warkworth Campus (Mahurangi College)</v>
      </c>
      <c r="W1720" s="89">
        <v>8925</v>
      </c>
      <c r="X1720" s="90">
        <v>12</v>
      </c>
      <c r="Y1720" s="89" t="s">
        <v>576</v>
      </c>
      <c r="Z1720" s="89" t="s">
        <v>368</v>
      </c>
      <c r="AA1720" s="89" t="s">
        <v>228</v>
      </c>
    </row>
    <row r="1721" spans="22:27" x14ac:dyDescent="0.25">
      <c r="V1721" s="6" t="str">
        <f t="shared" si="34"/>
        <v>8925Tamatea Campus</v>
      </c>
      <c r="W1721" s="89">
        <v>8925</v>
      </c>
      <c r="X1721" s="90">
        <v>13</v>
      </c>
      <c r="Y1721" s="89" t="s">
        <v>577</v>
      </c>
      <c r="Z1721" s="89" t="s">
        <v>305</v>
      </c>
      <c r="AA1721" s="89" t="s">
        <v>224</v>
      </c>
    </row>
    <row r="1722" spans="22:27" x14ac:dyDescent="0.25">
      <c r="V1722" s="6" t="str">
        <f t="shared" si="34"/>
        <v>8925Otahuhu Campus</v>
      </c>
      <c r="W1722" s="89">
        <v>8925</v>
      </c>
      <c r="X1722" s="90">
        <v>14</v>
      </c>
      <c r="Y1722" s="89" t="s">
        <v>578</v>
      </c>
      <c r="Z1722" s="89" t="s">
        <v>227</v>
      </c>
      <c r="AA1722" s="89" t="s">
        <v>228</v>
      </c>
    </row>
    <row r="1723" spans="22:27" x14ac:dyDescent="0.25">
      <c r="V1723" s="6" t="str">
        <f t="shared" si="34"/>
        <v>8925New Site</v>
      </c>
      <c r="W1723" s="89">
        <v>8925</v>
      </c>
      <c r="X1723" s="90">
        <v>95</v>
      </c>
      <c r="Y1723" s="89" t="s">
        <v>764</v>
      </c>
      <c r="Z1723" s="89"/>
      <c r="AA1723" s="89"/>
    </row>
    <row r="1724" spans="22:27" x14ac:dyDescent="0.25">
      <c r="V1724" s="6" t="str">
        <f t="shared" si="34"/>
        <v>8941c/- Elaine Low</v>
      </c>
      <c r="W1724" s="89">
        <v>8941</v>
      </c>
      <c r="X1724" s="90">
        <v>1</v>
      </c>
      <c r="Y1724" s="89" t="s">
        <v>1715</v>
      </c>
      <c r="Z1724" s="89" t="s">
        <v>215</v>
      </c>
      <c r="AA1724" s="89" t="s">
        <v>214</v>
      </c>
    </row>
    <row r="1725" spans="22:27" x14ac:dyDescent="0.25">
      <c r="V1725" s="6" t="str">
        <f t="shared" si="34"/>
        <v>8941c/- Mary Stephen (Trust postal address only)</v>
      </c>
      <c r="W1725" s="89">
        <v>8941</v>
      </c>
      <c r="X1725" s="90">
        <v>1</v>
      </c>
      <c r="Y1725" s="89" t="s">
        <v>1716</v>
      </c>
      <c r="Z1725" s="89" t="s">
        <v>215</v>
      </c>
      <c r="AA1725" s="89" t="s">
        <v>214</v>
      </c>
    </row>
    <row r="1726" spans="22:27" x14ac:dyDescent="0.25">
      <c r="V1726" s="6" t="str">
        <f t="shared" si="34"/>
        <v>8941Main Campus</v>
      </c>
      <c r="W1726" s="89">
        <v>8941</v>
      </c>
      <c r="X1726" s="90">
        <v>1</v>
      </c>
      <c r="Y1726" s="89" t="s">
        <v>15</v>
      </c>
      <c r="Z1726" s="89" t="s">
        <v>215</v>
      </c>
      <c r="AA1726" s="89" t="s">
        <v>214</v>
      </c>
    </row>
    <row r="1727" spans="22:27" x14ac:dyDescent="0.25">
      <c r="V1727" s="6" t="str">
        <f t="shared" si="34"/>
        <v>8941Dunedin</v>
      </c>
      <c r="W1727" s="89">
        <v>8941</v>
      </c>
      <c r="X1727" s="90">
        <v>2</v>
      </c>
      <c r="Y1727" s="89" t="s">
        <v>16</v>
      </c>
      <c r="Z1727" s="89" t="s">
        <v>219</v>
      </c>
      <c r="AA1727" s="89" t="s">
        <v>217</v>
      </c>
    </row>
    <row r="1728" spans="22:27" x14ac:dyDescent="0.25">
      <c r="V1728" s="6" t="str">
        <f t="shared" si="34"/>
        <v>8941New Site</v>
      </c>
      <c r="W1728" s="89">
        <v>8941</v>
      </c>
      <c r="X1728" s="90">
        <v>95</v>
      </c>
      <c r="Y1728" s="89" t="s">
        <v>764</v>
      </c>
      <c r="Z1728" s="89"/>
      <c r="AA1728" s="89"/>
    </row>
    <row r="1729" spans="22:27" x14ac:dyDescent="0.25">
      <c r="V1729" s="6" t="str">
        <f t="shared" si="34"/>
        <v>8941Courses delivered extramurally or by distance learning</v>
      </c>
      <c r="W1729" s="89">
        <v>8941</v>
      </c>
      <c r="X1729" s="90">
        <v>98</v>
      </c>
      <c r="Y1729" s="89" t="s">
        <v>903</v>
      </c>
      <c r="Z1729" s="89" t="s">
        <v>822</v>
      </c>
      <c r="AA1729" s="89" t="s">
        <v>822</v>
      </c>
    </row>
    <row r="1730" spans="22:27" x14ac:dyDescent="0.25">
      <c r="V1730" s="6" t="str">
        <f t="shared" ref="V1730:V1793" si="35">W1730&amp;Y1730</f>
        <v>8941Main Campus</v>
      </c>
      <c r="W1730" s="89">
        <v>8941</v>
      </c>
      <c r="X1730" s="90">
        <v>98</v>
      </c>
      <c r="Y1730" s="89" t="s">
        <v>15</v>
      </c>
      <c r="Z1730" s="89" t="s">
        <v>822</v>
      </c>
      <c r="AA1730" s="89" t="s">
        <v>822</v>
      </c>
    </row>
    <row r="1731" spans="22:27" x14ac:dyDescent="0.25">
      <c r="V1731" s="6" t="str">
        <f t="shared" si="35"/>
        <v>8944Main Campus</v>
      </c>
      <c r="W1731" s="89">
        <v>8944</v>
      </c>
      <c r="X1731" s="90">
        <v>1</v>
      </c>
      <c r="Y1731" s="89" t="s">
        <v>15</v>
      </c>
      <c r="Z1731" s="89" t="s">
        <v>227</v>
      </c>
      <c r="AA1731" s="89" t="s">
        <v>228</v>
      </c>
    </row>
    <row r="1732" spans="22:27" x14ac:dyDescent="0.25">
      <c r="V1732" s="6" t="str">
        <f t="shared" si="35"/>
        <v>8944Southern Campus</v>
      </c>
      <c r="W1732" s="89">
        <v>8944</v>
      </c>
      <c r="X1732" s="90">
        <v>2</v>
      </c>
      <c r="Y1732" s="89" t="s">
        <v>579</v>
      </c>
      <c r="Z1732" s="89" t="s">
        <v>259</v>
      </c>
      <c r="AA1732" s="89" t="s">
        <v>228</v>
      </c>
    </row>
    <row r="1733" spans="22:27" x14ac:dyDescent="0.25">
      <c r="V1733" s="6" t="str">
        <f t="shared" si="35"/>
        <v>8944Cut Above Academy Salon</v>
      </c>
      <c r="W1733" s="89">
        <v>8944</v>
      </c>
      <c r="X1733" s="90">
        <v>3</v>
      </c>
      <c r="Y1733" s="89" t="s">
        <v>1717</v>
      </c>
      <c r="Z1733" s="89" t="s">
        <v>227</v>
      </c>
      <c r="AA1733" s="89" t="s">
        <v>228</v>
      </c>
    </row>
    <row r="1734" spans="22:27" x14ac:dyDescent="0.25">
      <c r="V1734" s="6" t="str">
        <f t="shared" si="35"/>
        <v>8944New Site</v>
      </c>
      <c r="W1734" s="89">
        <v>8944</v>
      </c>
      <c r="X1734" s="90">
        <v>95</v>
      </c>
      <c r="Y1734" s="89" t="s">
        <v>764</v>
      </c>
      <c r="Z1734" s="89"/>
      <c r="AA1734" s="89"/>
    </row>
    <row r="1735" spans="22:27" x14ac:dyDescent="0.25">
      <c r="V1735" s="6" t="str">
        <f t="shared" si="35"/>
        <v>8952Main Campus</v>
      </c>
      <c r="W1735" s="89">
        <v>8952</v>
      </c>
      <c r="X1735" s="90">
        <v>1</v>
      </c>
      <c r="Y1735" s="89" t="s">
        <v>15</v>
      </c>
      <c r="Z1735" s="89" t="s">
        <v>225</v>
      </c>
      <c r="AA1735" s="89" t="s">
        <v>226</v>
      </c>
    </row>
    <row r="1736" spans="22:27" x14ac:dyDescent="0.25">
      <c r="V1736" s="6" t="str">
        <f t="shared" si="35"/>
        <v>8952South Pacific Islands Institute Ltd- YOUTH CENTRE</v>
      </c>
      <c r="W1736" s="89">
        <v>8952</v>
      </c>
      <c r="X1736" s="90">
        <v>40</v>
      </c>
      <c r="Y1736" s="89" t="s">
        <v>580</v>
      </c>
      <c r="Z1736" s="89" t="s">
        <v>225</v>
      </c>
      <c r="AA1736" s="89" t="s">
        <v>226</v>
      </c>
    </row>
    <row r="1737" spans="22:27" x14ac:dyDescent="0.25">
      <c r="V1737" s="6" t="str">
        <f t="shared" si="35"/>
        <v>8952New Site</v>
      </c>
      <c r="W1737" s="89">
        <v>8952</v>
      </c>
      <c r="X1737" s="90">
        <v>95</v>
      </c>
      <c r="Y1737" s="89" t="s">
        <v>764</v>
      </c>
      <c r="Z1737" s="89"/>
      <c r="AA1737" s="89"/>
    </row>
    <row r="1738" spans="22:27" x14ac:dyDescent="0.25">
      <c r="V1738" s="6" t="str">
        <f t="shared" si="35"/>
        <v>8972Main Campus</v>
      </c>
      <c r="W1738" s="89">
        <v>8972</v>
      </c>
      <c r="X1738" s="90">
        <v>1</v>
      </c>
      <c r="Y1738" s="89" t="s">
        <v>15</v>
      </c>
      <c r="Z1738" s="89" t="s">
        <v>225</v>
      </c>
      <c r="AA1738" s="89" t="s">
        <v>226</v>
      </c>
    </row>
    <row r="1739" spans="22:27" x14ac:dyDescent="0.25">
      <c r="V1739" s="6" t="str">
        <f t="shared" si="35"/>
        <v>8972New Site</v>
      </c>
      <c r="W1739" s="89">
        <v>8972</v>
      </c>
      <c r="X1739" s="90">
        <v>95</v>
      </c>
      <c r="Y1739" s="89" t="s">
        <v>764</v>
      </c>
      <c r="Z1739" s="89"/>
      <c r="AA1739" s="89"/>
    </row>
    <row r="1740" spans="22:27" x14ac:dyDescent="0.25">
      <c r="V1740" s="6" t="str">
        <f t="shared" si="35"/>
        <v>8974Servilles Academy</v>
      </c>
      <c r="W1740" s="89">
        <v>8974</v>
      </c>
      <c r="X1740" s="90">
        <v>1</v>
      </c>
      <c r="Y1740" s="89" t="s">
        <v>175</v>
      </c>
      <c r="Z1740" s="89" t="s">
        <v>227</v>
      </c>
      <c r="AA1740" s="89" t="s">
        <v>228</v>
      </c>
    </row>
    <row r="1741" spans="22:27" x14ac:dyDescent="0.25">
      <c r="V1741" s="6" t="str">
        <f t="shared" si="35"/>
        <v>8974Winters School Of Hairdressing</v>
      </c>
      <c r="W1741" s="89">
        <v>8974</v>
      </c>
      <c r="X1741" s="90">
        <v>2</v>
      </c>
      <c r="Y1741" s="89" t="s">
        <v>1718</v>
      </c>
      <c r="Z1741" s="89" t="s">
        <v>227</v>
      </c>
      <c r="AA1741" s="89" t="s">
        <v>228</v>
      </c>
    </row>
    <row r="1742" spans="22:27" x14ac:dyDescent="0.25">
      <c r="V1742" s="6" t="str">
        <f t="shared" si="35"/>
        <v>8974New Site</v>
      </c>
      <c r="W1742" s="89">
        <v>8974</v>
      </c>
      <c r="X1742" s="90">
        <v>95</v>
      </c>
      <c r="Y1742" s="89" t="s">
        <v>764</v>
      </c>
      <c r="Z1742" s="89"/>
      <c r="AA1742" s="89"/>
    </row>
    <row r="1743" spans="22:27" x14ac:dyDescent="0.25">
      <c r="V1743" s="6" t="str">
        <f t="shared" si="35"/>
        <v>8974Servilles Academy Limited</v>
      </c>
      <c r="W1743" s="89">
        <v>8974</v>
      </c>
      <c r="X1743" s="90" t="s">
        <v>1112</v>
      </c>
      <c r="Y1743" s="89" t="s">
        <v>176</v>
      </c>
      <c r="Z1743" s="89" t="s">
        <v>227</v>
      </c>
      <c r="AA1743" s="89" t="s">
        <v>228</v>
      </c>
    </row>
    <row r="1744" spans="22:27" x14ac:dyDescent="0.25">
      <c r="V1744" s="6" t="str">
        <f t="shared" si="35"/>
        <v>8979Main Campus</v>
      </c>
      <c r="W1744" s="89">
        <v>8979</v>
      </c>
      <c r="X1744" s="90">
        <v>1</v>
      </c>
      <c r="Y1744" s="89" t="s">
        <v>15</v>
      </c>
      <c r="Z1744" s="89" t="s">
        <v>227</v>
      </c>
      <c r="AA1744" s="89" t="s">
        <v>228</v>
      </c>
    </row>
    <row r="1745" spans="22:27" x14ac:dyDescent="0.25">
      <c r="V1745" s="6" t="str">
        <f t="shared" si="35"/>
        <v>8979New Site</v>
      </c>
      <c r="W1745" s="89">
        <v>8979</v>
      </c>
      <c r="X1745" s="90">
        <v>95</v>
      </c>
      <c r="Y1745" s="89" t="s">
        <v>764</v>
      </c>
      <c r="Z1745" s="89"/>
      <c r="AA1745" s="89"/>
    </row>
    <row r="1746" spans="22:27" x14ac:dyDescent="0.25">
      <c r="V1746" s="6" t="str">
        <f t="shared" si="35"/>
        <v>8979Carey Baptist College</v>
      </c>
      <c r="W1746" s="89">
        <v>8979</v>
      </c>
      <c r="X1746" s="90">
        <v>98</v>
      </c>
      <c r="Y1746" s="89" t="s">
        <v>1298</v>
      </c>
      <c r="Z1746" s="89" t="s">
        <v>822</v>
      </c>
      <c r="AA1746" s="89" t="s">
        <v>822</v>
      </c>
    </row>
    <row r="1747" spans="22:27" x14ac:dyDescent="0.25">
      <c r="V1747" s="6" t="str">
        <f t="shared" si="35"/>
        <v>9043Main Campus</v>
      </c>
      <c r="W1747" s="89">
        <v>9043</v>
      </c>
      <c r="X1747" s="90">
        <v>1</v>
      </c>
      <c r="Y1747" s="89" t="s">
        <v>15</v>
      </c>
      <c r="Z1747" s="89" t="s">
        <v>247</v>
      </c>
      <c r="AA1747" s="89" t="s">
        <v>222</v>
      </c>
    </row>
    <row r="1748" spans="22:27" x14ac:dyDescent="0.25">
      <c r="V1748" s="6" t="str">
        <f t="shared" si="35"/>
        <v>9043Wellington</v>
      </c>
      <c r="W1748" s="89">
        <v>9043</v>
      </c>
      <c r="X1748" s="90">
        <v>1</v>
      </c>
      <c r="Y1748" s="89" t="s">
        <v>0</v>
      </c>
      <c r="Z1748" s="89" t="s">
        <v>247</v>
      </c>
      <c r="AA1748" s="89" t="s">
        <v>222</v>
      </c>
    </row>
    <row r="1749" spans="22:27" x14ac:dyDescent="0.25">
      <c r="V1749" s="6" t="str">
        <f t="shared" si="35"/>
        <v>9043Auckland</v>
      </c>
      <c r="W1749" s="89">
        <v>9043</v>
      </c>
      <c r="X1749" s="90">
        <v>2</v>
      </c>
      <c r="Y1749" s="89" t="s">
        <v>2</v>
      </c>
      <c r="Z1749" s="89" t="s">
        <v>227</v>
      </c>
      <c r="AA1749" s="89" t="s">
        <v>228</v>
      </c>
    </row>
    <row r="1750" spans="22:27" x14ac:dyDescent="0.25">
      <c r="V1750" s="6" t="str">
        <f t="shared" si="35"/>
        <v>9043Hamilton</v>
      </c>
      <c r="W1750" s="89">
        <v>9043</v>
      </c>
      <c r="X1750" s="90">
        <v>3</v>
      </c>
      <c r="Y1750" s="89" t="s">
        <v>108</v>
      </c>
      <c r="Z1750" s="89" t="s">
        <v>225</v>
      </c>
      <c r="AA1750" s="89" t="s">
        <v>226</v>
      </c>
    </row>
    <row r="1751" spans="22:27" x14ac:dyDescent="0.25">
      <c r="V1751" s="6" t="str">
        <f t="shared" si="35"/>
        <v>9043Wellington</v>
      </c>
      <c r="W1751" s="89">
        <v>9043</v>
      </c>
      <c r="X1751" s="90">
        <v>4</v>
      </c>
      <c r="Y1751" s="89" t="s">
        <v>0</v>
      </c>
      <c r="Z1751" s="89" t="s">
        <v>247</v>
      </c>
      <c r="AA1751" s="89" t="s">
        <v>222</v>
      </c>
    </row>
    <row r="1752" spans="22:27" x14ac:dyDescent="0.25">
      <c r="V1752" s="6" t="str">
        <f t="shared" si="35"/>
        <v>9043Christchurch</v>
      </c>
      <c r="W1752" s="89">
        <v>9043</v>
      </c>
      <c r="X1752" s="90">
        <v>5</v>
      </c>
      <c r="Y1752" s="89" t="s">
        <v>37</v>
      </c>
      <c r="Z1752" s="89" t="s">
        <v>215</v>
      </c>
      <c r="AA1752" s="89" t="s">
        <v>214</v>
      </c>
    </row>
    <row r="1753" spans="22:27" x14ac:dyDescent="0.25">
      <c r="V1753" s="6" t="str">
        <f t="shared" si="35"/>
        <v>9043Dunedin</v>
      </c>
      <c r="W1753" s="89">
        <v>9043</v>
      </c>
      <c r="X1753" s="90">
        <v>6</v>
      </c>
      <c r="Y1753" s="89" t="s">
        <v>16</v>
      </c>
      <c r="Z1753" s="89" t="s">
        <v>219</v>
      </c>
      <c r="AA1753" s="89" t="s">
        <v>217</v>
      </c>
    </row>
    <row r="1754" spans="22:27" x14ac:dyDescent="0.25">
      <c r="V1754" s="6" t="str">
        <f t="shared" si="35"/>
        <v>9043New Site</v>
      </c>
      <c r="W1754" s="89">
        <v>9043</v>
      </c>
      <c r="X1754" s="90">
        <v>95</v>
      </c>
      <c r="Y1754" s="89" t="s">
        <v>764</v>
      </c>
      <c r="Z1754" s="89"/>
      <c r="AA1754" s="89"/>
    </row>
    <row r="1755" spans="22:27" x14ac:dyDescent="0.25">
      <c r="V1755" s="6" t="str">
        <f t="shared" si="35"/>
        <v>9203Main Campus</v>
      </c>
      <c r="W1755" s="89">
        <v>9203</v>
      </c>
      <c r="X1755" s="90">
        <v>1</v>
      </c>
      <c r="Y1755" s="89" t="s">
        <v>15</v>
      </c>
      <c r="Z1755" s="89" t="s">
        <v>246</v>
      </c>
      <c r="AA1755" s="89" t="s">
        <v>237</v>
      </c>
    </row>
    <row r="1756" spans="22:27" x14ac:dyDescent="0.25">
      <c r="V1756" s="6" t="str">
        <f t="shared" si="35"/>
        <v>9203New Site</v>
      </c>
      <c r="W1756" s="89">
        <v>9203</v>
      </c>
      <c r="X1756" s="90">
        <v>95</v>
      </c>
      <c r="Y1756" s="89" t="s">
        <v>764</v>
      </c>
      <c r="Z1756" s="89"/>
      <c r="AA1756" s="89"/>
    </row>
    <row r="1757" spans="22:27" x14ac:dyDescent="0.25">
      <c r="V1757" s="6" t="str">
        <f t="shared" si="35"/>
        <v>9230Main Campus</v>
      </c>
      <c r="W1757" s="89">
        <v>9230</v>
      </c>
      <c r="X1757" s="90">
        <v>1</v>
      </c>
      <c r="Y1757" s="89" t="s">
        <v>15</v>
      </c>
      <c r="Z1757" s="89" t="s">
        <v>259</v>
      </c>
      <c r="AA1757" s="89" t="s">
        <v>228</v>
      </c>
    </row>
    <row r="1758" spans="22:27" x14ac:dyDescent="0.25">
      <c r="V1758" s="6" t="str">
        <f t="shared" si="35"/>
        <v>9230Highland Park</v>
      </c>
      <c r="W1758" s="89">
        <v>9230</v>
      </c>
      <c r="X1758" s="90">
        <v>2</v>
      </c>
      <c r="Y1758" s="89" t="s">
        <v>582</v>
      </c>
      <c r="Z1758" s="89" t="s">
        <v>259</v>
      </c>
      <c r="AA1758" s="89" t="s">
        <v>228</v>
      </c>
    </row>
    <row r="1759" spans="22:27" x14ac:dyDescent="0.25">
      <c r="V1759" s="6" t="str">
        <f t="shared" si="35"/>
        <v>9230Mangere Bridge</v>
      </c>
      <c r="W1759" s="89">
        <v>9230</v>
      </c>
      <c r="X1759" s="90">
        <v>3</v>
      </c>
      <c r="Y1759" s="89" t="s">
        <v>583</v>
      </c>
      <c r="Z1759" s="89" t="s">
        <v>259</v>
      </c>
      <c r="AA1759" s="89" t="s">
        <v>228</v>
      </c>
    </row>
    <row r="1760" spans="22:27" x14ac:dyDescent="0.25">
      <c r="V1760" s="6" t="str">
        <f t="shared" si="35"/>
        <v>9230Auxiliary Unit C</v>
      </c>
      <c r="W1760" s="89">
        <v>9230</v>
      </c>
      <c r="X1760" s="90">
        <v>4</v>
      </c>
      <c r="Y1760" s="89" t="s">
        <v>1113</v>
      </c>
      <c r="Z1760" s="89" t="s">
        <v>259</v>
      </c>
      <c r="AA1760" s="89" t="s">
        <v>228</v>
      </c>
    </row>
    <row r="1761" spans="22:27" x14ac:dyDescent="0.25">
      <c r="V1761" s="6" t="str">
        <f t="shared" si="35"/>
        <v>9230New Site</v>
      </c>
      <c r="W1761" s="89">
        <v>9230</v>
      </c>
      <c r="X1761" s="90">
        <v>95</v>
      </c>
      <c r="Y1761" s="89" t="s">
        <v>764</v>
      </c>
      <c r="Z1761" s="89"/>
      <c r="AA1761" s="89"/>
    </row>
    <row r="1762" spans="22:27" x14ac:dyDescent="0.25">
      <c r="V1762" s="6" t="str">
        <f t="shared" si="35"/>
        <v>9231Academy of Diving Trust (Emergency Medical Planning)</v>
      </c>
      <c r="W1762" s="89">
        <v>9231</v>
      </c>
      <c r="X1762" s="90">
        <v>1</v>
      </c>
      <c r="Y1762" s="89" t="s">
        <v>584</v>
      </c>
      <c r="Z1762" s="89" t="s">
        <v>316</v>
      </c>
      <c r="AA1762" s="89" t="s">
        <v>226</v>
      </c>
    </row>
    <row r="1763" spans="22:27" x14ac:dyDescent="0.25">
      <c r="V1763" s="6" t="str">
        <f t="shared" si="35"/>
        <v>9231Academy of Diving Trust (Emergency Medical Planning)</v>
      </c>
      <c r="W1763" s="89">
        <v>9231</v>
      </c>
      <c r="X1763" s="90">
        <v>1</v>
      </c>
      <c r="Y1763" s="89" t="s">
        <v>584</v>
      </c>
      <c r="Z1763" s="89" t="s">
        <v>319</v>
      </c>
      <c r="AA1763" s="89" t="s">
        <v>222</v>
      </c>
    </row>
    <row r="1764" spans="22:27" x14ac:dyDescent="0.25">
      <c r="V1764" s="6" t="str">
        <f t="shared" si="35"/>
        <v>9231Academy of Diving Trust (West Auckland)</v>
      </c>
      <c r="W1764" s="89">
        <v>9231</v>
      </c>
      <c r="X1764" s="90">
        <v>3</v>
      </c>
      <c r="Y1764" s="89" t="s">
        <v>585</v>
      </c>
      <c r="Z1764" s="89" t="s">
        <v>266</v>
      </c>
      <c r="AA1764" s="89" t="s">
        <v>228</v>
      </c>
    </row>
    <row r="1765" spans="22:27" x14ac:dyDescent="0.25">
      <c r="V1765" s="6" t="str">
        <f t="shared" si="35"/>
        <v>9231Academy of Diving Trust (Christchurch)</v>
      </c>
      <c r="W1765" s="89">
        <v>9231</v>
      </c>
      <c r="X1765" s="90">
        <v>4</v>
      </c>
      <c r="Y1765" s="89" t="s">
        <v>586</v>
      </c>
      <c r="Z1765" s="89" t="s">
        <v>215</v>
      </c>
      <c r="AA1765" s="89" t="s">
        <v>214</v>
      </c>
    </row>
    <row r="1766" spans="22:27" x14ac:dyDescent="0.25">
      <c r="V1766" s="6" t="str">
        <f t="shared" si="35"/>
        <v>9231Academy of Diving Trust (Dunedin)</v>
      </c>
      <c r="W1766" s="89">
        <v>9231</v>
      </c>
      <c r="X1766" s="90">
        <v>5</v>
      </c>
      <c r="Y1766" s="89" t="s">
        <v>587</v>
      </c>
      <c r="Z1766" s="89" t="s">
        <v>219</v>
      </c>
      <c r="AA1766" s="89" t="s">
        <v>217</v>
      </c>
    </row>
    <row r="1767" spans="22:27" x14ac:dyDescent="0.25">
      <c r="V1767" s="6" t="str">
        <f t="shared" si="35"/>
        <v>9231Academy of Diving Trust (Hastings)</v>
      </c>
      <c r="W1767" s="89">
        <v>9231</v>
      </c>
      <c r="X1767" s="90">
        <v>8</v>
      </c>
      <c r="Y1767" s="89" t="s">
        <v>1719</v>
      </c>
      <c r="Z1767" s="89" t="s">
        <v>305</v>
      </c>
      <c r="AA1767" s="89" t="s">
        <v>224</v>
      </c>
    </row>
    <row r="1768" spans="22:27" x14ac:dyDescent="0.25">
      <c r="V1768" s="6" t="str">
        <f t="shared" si="35"/>
        <v>9231Academy of Diving Trust (Hamilton)</v>
      </c>
      <c r="W1768" s="89">
        <v>9231</v>
      </c>
      <c r="X1768" s="90">
        <v>9</v>
      </c>
      <c r="Y1768" s="89" t="s">
        <v>588</v>
      </c>
      <c r="Z1768" s="89" t="s">
        <v>225</v>
      </c>
      <c r="AA1768" s="89" t="s">
        <v>226</v>
      </c>
    </row>
    <row r="1769" spans="22:27" x14ac:dyDescent="0.25">
      <c r="V1769" s="6" t="str">
        <f t="shared" si="35"/>
        <v>9231Academy of Diving Trust (Napier)</v>
      </c>
      <c r="W1769" s="89">
        <v>9231</v>
      </c>
      <c r="X1769" s="90">
        <v>11</v>
      </c>
      <c r="Y1769" s="89" t="s">
        <v>1720</v>
      </c>
      <c r="Z1769" s="89" t="s">
        <v>223</v>
      </c>
      <c r="AA1769" s="89" t="s">
        <v>224</v>
      </c>
    </row>
    <row r="1770" spans="22:27" x14ac:dyDescent="0.25">
      <c r="V1770" s="6" t="str">
        <f t="shared" si="35"/>
        <v>9231Academy of Diving Trust (Palmerston North)</v>
      </c>
      <c r="W1770" s="89">
        <v>9231</v>
      </c>
      <c r="X1770" s="90">
        <v>12</v>
      </c>
      <c r="Y1770" s="89" t="s">
        <v>589</v>
      </c>
      <c r="Z1770" s="89" t="s">
        <v>323</v>
      </c>
      <c r="AA1770" s="89" t="s">
        <v>324</v>
      </c>
    </row>
    <row r="1771" spans="22:27" x14ac:dyDescent="0.25">
      <c r="V1771" s="6" t="str">
        <f t="shared" si="35"/>
        <v>9231Academy of Diving Trust (Tauranga)</v>
      </c>
      <c r="W1771" s="89">
        <v>9231</v>
      </c>
      <c r="X1771" s="90">
        <v>13</v>
      </c>
      <c r="Y1771" s="89" t="s">
        <v>590</v>
      </c>
      <c r="Z1771" s="89" t="s">
        <v>230</v>
      </c>
      <c r="AA1771" s="89" t="s">
        <v>231</v>
      </c>
    </row>
    <row r="1772" spans="22:27" x14ac:dyDescent="0.25">
      <c r="V1772" s="6" t="str">
        <f t="shared" si="35"/>
        <v>9231Academy of Diving Trust (Commercial)</v>
      </c>
      <c r="W1772" s="89">
        <v>9231</v>
      </c>
      <c r="X1772" s="90">
        <v>17</v>
      </c>
      <c r="Y1772" s="89" t="s">
        <v>591</v>
      </c>
      <c r="Z1772" s="89" t="s">
        <v>415</v>
      </c>
      <c r="AA1772" s="89" t="s">
        <v>226</v>
      </c>
    </row>
    <row r="1773" spans="22:27" x14ac:dyDescent="0.25">
      <c r="V1773" s="6" t="str">
        <f t="shared" si="35"/>
        <v>9231Academy of Diving Trust (Rotorua)</v>
      </c>
      <c r="W1773" s="89">
        <v>9231</v>
      </c>
      <c r="X1773" s="90">
        <v>18</v>
      </c>
      <c r="Y1773" s="89" t="s">
        <v>592</v>
      </c>
      <c r="Z1773" s="89" t="s">
        <v>232</v>
      </c>
      <c r="AA1773" s="89" t="s">
        <v>231</v>
      </c>
    </row>
    <row r="1774" spans="22:27" x14ac:dyDescent="0.25">
      <c r="V1774" s="6" t="str">
        <f t="shared" si="35"/>
        <v>9231Academy of Diving Trust (Whitianga)</v>
      </c>
      <c r="W1774" s="89">
        <v>9231</v>
      </c>
      <c r="X1774" s="90">
        <v>20</v>
      </c>
      <c r="Y1774" s="89" t="s">
        <v>593</v>
      </c>
      <c r="Z1774" s="89" t="s">
        <v>279</v>
      </c>
      <c r="AA1774" s="89" t="s">
        <v>226</v>
      </c>
    </row>
    <row r="1775" spans="22:27" x14ac:dyDescent="0.25">
      <c r="V1775" s="6" t="str">
        <f t="shared" si="35"/>
        <v>9231Academy of Diving Trust (Bay of Islands)</v>
      </c>
      <c r="W1775" s="89">
        <v>9231</v>
      </c>
      <c r="X1775" s="90">
        <v>21</v>
      </c>
      <c r="Y1775" s="89" t="s">
        <v>594</v>
      </c>
      <c r="Z1775" s="89" t="s">
        <v>246</v>
      </c>
      <c r="AA1775" s="89" t="s">
        <v>237</v>
      </c>
    </row>
    <row r="1776" spans="22:27" x14ac:dyDescent="0.25">
      <c r="V1776" s="6" t="str">
        <f t="shared" si="35"/>
        <v>9231Academy of Diving Trust (Petone)</v>
      </c>
      <c r="W1776" s="89">
        <v>9231</v>
      </c>
      <c r="X1776" s="90">
        <v>22</v>
      </c>
      <c r="Y1776" s="89" t="s">
        <v>1114</v>
      </c>
      <c r="Z1776" s="89" t="s">
        <v>314</v>
      </c>
      <c r="AA1776" s="89" t="s">
        <v>222</v>
      </c>
    </row>
    <row r="1777" spans="22:27" x14ac:dyDescent="0.25">
      <c r="V1777" s="6" t="str">
        <f t="shared" si="35"/>
        <v>9231Academy of Diving Trust (Wellington)</v>
      </c>
      <c r="W1777" s="89">
        <v>9231</v>
      </c>
      <c r="X1777" s="90">
        <v>22</v>
      </c>
      <c r="Y1777" s="89" t="s">
        <v>595</v>
      </c>
      <c r="Z1777" s="89" t="s">
        <v>314</v>
      </c>
      <c r="AA1777" s="89" t="s">
        <v>222</v>
      </c>
    </row>
    <row r="1778" spans="22:27" x14ac:dyDescent="0.25">
      <c r="V1778" s="6" t="str">
        <f t="shared" si="35"/>
        <v>9231Academy of Diving Trust (Auckland Central)</v>
      </c>
      <c r="W1778" s="89">
        <v>9231</v>
      </c>
      <c r="X1778" s="90">
        <v>23</v>
      </c>
      <c r="Y1778" s="89" t="s">
        <v>596</v>
      </c>
      <c r="Z1778" s="89" t="s">
        <v>227</v>
      </c>
      <c r="AA1778" s="89" t="s">
        <v>228</v>
      </c>
    </row>
    <row r="1779" spans="22:27" x14ac:dyDescent="0.25">
      <c r="V1779" s="6" t="str">
        <f t="shared" si="35"/>
        <v>9231Academy of Diving Trust (Albany Auckland)</v>
      </c>
      <c r="W1779" s="89">
        <v>9231</v>
      </c>
      <c r="X1779" s="90">
        <v>24</v>
      </c>
      <c r="Y1779" s="89" t="s">
        <v>597</v>
      </c>
      <c r="Z1779" s="89" t="s">
        <v>257</v>
      </c>
      <c r="AA1779" s="89" t="s">
        <v>228</v>
      </c>
    </row>
    <row r="1780" spans="22:27" x14ac:dyDescent="0.25">
      <c r="V1780" s="6" t="str">
        <f t="shared" si="35"/>
        <v>9231Academy of Diving Trust (Wellington)</v>
      </c>
      <c r="W1780" s="89">
        <v>9231</v>
      </c>
      <c r="X1780" s="90">
        <v>25</v>
      </c>
      <c r="Y1780" s="89" t="s">
        <v>595</v>
      </c>
      <c r="Z1780" s="89" t="s">
        <v>247</v>
      </c>
      <c r="AA1780" s="89" t="s">
        <v>222</v>
      </c>
    </row>
    <row r="1781" spans="22:27" x14ac:dyDescent="0.25">
      <c r="V1781" s="6" t="str">
        <f t="shared" si="35"/>
        <v>9231Academy of Diving Trust (Westhaven)</v>
      </c>
      <c r="W1781" s="89">
        <v>9231</v>
      </c>
      <c r="X1781" s="90">
        <v>26</v>
      </c>
      <c r="Y1781" s="89" t="s">
        <v>1115</v>
      </c>
      <c r="Z1781" s="89" t="s">
        <v>227</v>
      </c>
      <c r="AA1781" s="89" t="s">
        <v>228</v>
      </c>
    </row>
    <row r="1782" spans="22:27" x14ac:dyDescent="0.25">
      <c r="V1782" s="6" t="str">
        <f t="shared" si="35"/>
        <v>9231New Site</v>
      </c>
      <c r="W1782" s="89">
        <v>9231</v>
      </c>
      <c r="X1782" s="90">
        <v>95</v>
      </c>
      <c r="Y1782" s="89" t="s">
        <v>764</v>
      </c>
      <c r="Z1782" s="89"/>
      <c r="AA1782" s="89"/>
    </row>
    <row r="1783" spans="22:27" x14ac:dyDescent="0.25">
      <c r="V1783" s="6" t="str">
        <f t="shared" si="35"/>
        <v>9234Main Campus</v>
      </c>
      <c r="W1783" s="89">
        <v>9234</v>
      </c>
      <c r="X1783" s="90">
        <v>1</v>
      </c>
      <c r="Y1783" s="89" t="s">
        <v>15</v>
      </c>
      <c r="Z1783" s="89" t="s">
        <v>325</v>
      </c>
      <c r="AA1783" s="89" t="s">
        <v>324</v>
      </c>
    </row>
    <row r="1784" spans="22:27" x14ac:dyDescent="0.25">
      <c r="V1784" s="6" t="str">
        <f t="shared" si="35"/>
        <v>9234New Site</v>
      </c>
      <c r="W1784" s="89">
        <v>9234</v>
      </c>
      <c r="X1784" s="90">
        <v>95</v>
      </c>
      <c r="Y1784" s="89" t="s">
        <v>764</v>
      </c>
      <c r="Z1784" s="89"/>
      <c r="AA1784" s="89"/>
    </row>
    <row r="1785" spans="22:27" x14ac:dyDescent="0.25">
      <c r="V1785" s="6" t="str">
        <f t="shared" si="35"/>
        <v>9241Main Campus</v>
      </c>
      <c r="W1785" s="89">
        <v>9241</v>
      </c>
      <c r="X1785" s="90">
        <v>1</v>
      </c>
      <c r="Y1785" s="89" t="s">
        <v>15</v>
      </c>
      <c r="Z1785" s="89" t="s">
        <v>320</v>
      </c>
      <c r="AA1785" s="89" t="s">
        <v>222</v>
      </c>
    </row>
    <row r="1786" spans="22:27" x14ac:dyDescent="0.25">
      <c r="V1786" s="6" t="str">
        <f t="shared" si="35"/>
        <v>9241Te Mauri o Ngapuhi Whangarei</v>
      </c>
      <c r="W1786" s="89">
        <v>9241</v>
      </c>
      <c r="X1786" s="90">
        <v>2</v>
      </c>
      <c r="Y1786" s="89" t="s">
        <v>598</v>
      </c>
      <c r="Z1786" s="89" t="s">
        <v>236</v>
      </c>
      <c r="AA1786" s="89" t="s">
        <v>237</v>
      </c>
    </row>
    <row r="1787" spans="22:27" x14ac:dyDescent="0.25">
      <c r="V1787" s="6" t="str">
        <f t="shared" si="35"/>
        <v>9241Whangarei</v>
      </c>
      <c r="W1787" s="89">
        <v>9241</v>
      </c>
      <c r="X1787" s="90">
        <v>2</v>
      </c>
      <c r="Y1787" s="89" t="s">
        <v>38</v>
      </c>
      <c r="Z1787" s="89" t="s">
        <v>236</v>
      </c>
      <c r="AA1787" s="89" t="s">
        <v>237</v>
      </c>
    </row>
    <row r="1788" spans="22:27" x14ac:dyDescent="0.25">
      <c r="V1788" s="6" t="str">
        <f t="shared" si="35"/>
        <v>9241Whangaruru</v>
      </c>
      <c r="W1788" s="89">
        <v>9241</v>
      </c>
      <c r="X1788" s="90">
        <v>3</v>
      </c>
      <c r="Y1788" s="89" t="s">
        <v>1721</v>
      </c>
      <c r="Z1788" s="89" t="s">
        <v>236</v>
      </c>
      <c r="AA1788" s="89" t="s">
        <v>237</v>
      </c>
    </row>
    <row r="1789" spans="22:27" x14ac:dyDescent="0.25">
      <c r="V1789" s="6" t="str">
        <f t="shared" si="35"/>
        <v>9241Kaikohe</v>
      </c>
      <c r="W1789" s="89">
        <v>9241</v>
      </c>
      <c r="X1789" s="90">
        <v>4</v>
      </c>
      <c r="Y1789" s="89" t="s">
        <v>64</v>
      </c>
      <c r="Z1789" s="89" t="s">
        <v>246</v>
      </c>
      <c r="AA1789" s="89" t="s">
        <v>237</v>
      </c>
    </row>
    <row r="1790" spans="22:27" x14ac:dyDescent="0.25">
      <c r="V1790" s="6" t="str">
        <f t="shared" si="35"/>
        <v>9241Te Kura Kaupapa o Kaikohe</v>
      </c>
      <c r="W1790" s="89">
        <v>9241</v>
      </c>
      <c r="X1790" s="90">
        <v>4</v>
      </c>
      <c r="Y1790" s="89" t="s">
        <v>599</v>
      </c>
      <c r="Z1790" s="89" t="s">
        <v>246</v>
      </c>
      <c r="AA1790" s="89" t="s">
        <v>237</v>
      </c>
    </row>
    <row r="1791" spans="22:27" x14ac:dyDescent="0.25">
      <c r="V1791" s="6" t="str">
        <f t="shared" si="35"/>
        <v>9241Dargaville</v>
      </c>
      <c r="W1791" s="89">
        <v>9241</v>
      </c>
      <c r="X1791" s="90">
        <v>5</v>
      </c>
      <c r="Y1791" s="89" t="s">
        <v>84</v>
      </c>
      <c r="Z1791" s="89" t="s">
        <v>367</v>
      </c>
      <c r="AA1791" s="89" t="s">
        <v>237</v>
      </c>
    </row>
    <row r="1792" spans="22:27" x14ac:dyDescent="0.25">
      <c r="V1792" s="6" t="str">
        <f t="shared" si="35"/>
        <v>9241Whangaparaoa</v>
      </c>
      <c r="W1792" s="89">
        <v>9241</v>
      </c>
      <c r="X1792" s="90">
        <v>6</v>
      </c>
      <c r="Y1792" s="89" t="s">
        <v>1722</v>
      </c>
      <c r="Z1792" s="89" t="s">
        <v>368</v>
      </c>
      <c r="AA1792" s="89" t="s">
        <v>228</v>
      </c>
    </row>
    <row r="1793" spans="22:27" x14ac:dyDescent="0.25">
      <c r="V1793" s="6" t="str">
        <f t="shared" si="35"/>
        <v>9241Te Ururangi o Te Matauranga Tokomaru</v>
      </c>
      <c r="W1793" s="89">
        <v>9241</v>
      </c>
      <c r="X1793" s="90">
        <v>7</v>
      </c>
      <c r="Y1793" s="89" t="s">
        <v>600</v>
      </c>
      <c r="Z1793" s="89" t="s">
        <v>234</v>
      </c>
      <c r="AA1793" s="89" t="s">
        <v>235</v>
      </c>
    </row>
    <row r="1794" spans="22:27" x14ac:dyDescent="0.25">
      <c r="V1794" s="6" t="str">
        <f t="shared" ref="V1794:V1857" si="36">W1794&amp;Y1794</f>
        <v>9241Tokomaru</v>
      </c>
      <c r="W1794" s="89">
        <v>9241</v>
      </c>
      <c r="X1794" s="90">
        <v>7</v>
      </c>
      <c r="Y1794" s="89" t="s">
        <v>1723</v>
      </c>
      <c r="Z1794" s="89" t="s">
        <v>234</v>
      </c>
      <c r="AA1794" s="89" t="s">
        <v>235</v>
      </c>
    </row>
    <row r="1795" spans="22:27" x14ac:dyDescent="0.25">
      <c r="V1795" s="6" t="str">
        <f t="shared" si="36"/>
        <v>9241Gisborne</v>
      </c>
      <c r="W1795" s="89">
        <v>9241</v>
      </c>
      <c r="X1795" s="90">
        <v>8</v>
      </c>
      <c r="Y1795" s="89" t="s">
        <v>102</v>
      </c>
      <c r="Z1795" s="89" t="s">
        <v>234</v>
      </c>
      <c r="AA1795" s="89" t="s">
        <v>235</v>
      </c>
    </row>
    <row r="1796" spans="22:27" x14ac:dyDescent="0.25">
      <c r="V1796" s="6" t="str">
        <f t="shared" si="36"/>
        <v>9241Wairoa</v>
      </c>
      <c r="W1796" s="89">
        <v>9241</v>
      </c>
      <c r="X1796" s="90">
        <v>9</v>
      </c>
      <c r="Y1796" s="89" t="s">
        <v>1364</v>
      </c>
      <c r="Z1796" s="89" t="s">
        <v>310</v>
      </c>
      <c r="AA1796" s="89" t="s">
        <v>224</v>
      </c>
    </row>
    <row r="1797" spans="22:27" x14ac:dyDescent="0.25">
      <c r="V1797" s="6" t="str">
        <f t="shared" si="36"/>
        <v>9241Hastings</v>
      </c>
      <c r="W1797" s="89">
        <v>9241</v>
      </c>
      <c r="X1797" s="90">
        <v>10</v>
      </c>
      <c r="Y1797" s="89" t="s">
        <v>115</v>
      </c>
      <c r="Z1797" s="89" t="s">
        <v>305</v>
      </c>
      <c r="AA1797" s="89" t="s">
        <v>224</v>
      </c>
    </row>
    <row r="1798" spans="22:27" x14ac:dyDescent="0.25">
      <c r="V1798" s="6" t="str">
        <f t="shared" si="36"/>
        <v>9241Houngarea Marae Hastings</v>
      </c>
      <c r="W1798" s="89">
        <v>9241</v>
      </c>
      <c r="X1798" s="90">
        <v>10</v>
      </c>
      <c r="Y1798" s="89" t="s">
        <v>601</v>
      </c>
      <c r="Z1798" s="89" t="s">
        <v>305</v>
      </c>
      <c r="AA1798" s="89" t="s">
        <v>224</v>
      </c>
    </row>
    <row r="1799" spans="22:27" x14ac:dyDescent="0.25">
      <c r="V1799" s="6" t="str">
        <f t="shared" si="36"/>
        <v>9241Te Wananga-o-Tamaki Nui a Rua</v>
      </c>
      <c r="W1799" s="89">
        <v>9241</v>
      </c>
      <c r="X1799" s="90">
        <v>11</v>
      </c>
      <c r="Y1799" s="89" t="s">
        <v>602</v>
      </c>
      <c r="Z1799" s="89" t="s">
        <v>439</v>
      </c>
      <c r="AA1799" s="89" t="s">
        <v>324</v>
      </c>
    </row>
    <row r="1800" spans="22:27" x14ac:dyDescent="0.25">
      <c r="V1800" s="6" t="str">
        <f t="shared" si="36"/>
        <v>9241Waipukurau</v>
      </c>
      <c r="W1800" s="89">
        <v>9241</v>
      </c>
      <c r="X1800" s="90">
        <v>11</v>
      </c>
      <c r="Y1800" s="89" t="s">
        <v>1724</v>
      </c>
      <c r="Z1800" s="89" t="s">
        <v>439</v>
      </c>
      <c r="AA1800" s="89" t="s">
        <v>324</v>
      </c>
    </row>
    <row r="1801" spans="22:27" x14ac:dyDescent="0.25">
      <c r="V1801" s="6" t="str">
        <f t="shared" si="36"/>
        <v>9241Kaitaia</v>
      </c>
      <c r="W1801" s="89">
        <v>9241</v>
      </c>
      <c r="X1801" s="90">
        <v>12</v>
      </c>
      <c r="Y1801" s="89" t="s">
        <v>1008</v>
      </c>
      <c r="Z1801" s="89" t="s">
        <v>246</v>
      </c>
      <c r="AA1801" s="89" t="s">
        <v>237</v>
      </c>
    </row>
    <row r="1802" spans="22:27" x14ac:dyDescent="0.25">
      <c r="V1802" s="6" t="str">
        <f t="shared" si="36"/>
        <v>9241Taranaki</v>
      </c>
      <c r="W1802" s="89">
        <v>9241</v>
      </c>
      <c r="X1802" s="90">
        <v>13</v>
      </c>
      <c r="Y1802" s="89" t="s">
        <v>4</v>
      </c>
      <c r="Z1802" s="89" t="s">
        <v>395</v>
      </c>
      <c r="AA1802" s="89" t="s">
        <v>226</v>
      </c>
    </row>
    <row r="1803" spans="22:27" x14ac:dyDescent="0.25">
      <c r="V1803" s="6" t="str">
        <f t="shared" si="36"/>
        <v>9241Te Iringa Korero</v>
      </c>
      <c r="W1803" s="89">
        <v>9241</v>
      </c>
      <c r="X1803" s="90">
        <v>13</v>
      </c>
      <c r="Y1803" s="89" t="s">
        <v>603</v>
      </c>
      <c r="Z1803" s="89" t="s">
        <v>395</v>
      </c>
      <c r="AA1803" s="89" t="s">
        <v>226</v>
      </c>
    </row>
    <row r="1804" spans="22:27" x14ac:dyDescent="0.25">
      <c r="V1804" s="6" t="str">
        <f t="shared" si="36"/>
        <v>9241Rotorua</v>
      </c>
      <c r="W1804" s="89">
        <v>9241</v>
      </c>
      <c r="X1804" s="90">
        <v>15</v>
      </c>
      <c r="Y1804" s="89" t="s">
        <v>100</v>
      </c>
      <c r="Z1804" s="89" t="s">
        <v>232</v>
      </c>
      <c r="AA1804" s="89" t="s">
        <v>231</v>
      </c>
    </row>
    <row r="1805" spans="22:27" x14ac:dyDescent="0.25">
      <c r="V1805" s="6" t="str">
        <f t="shared" si="36"/>
        <v>9241Ruamata Marae Rotorua</v>
      </c>
      <c r="W1805" s="89">
        <v>9241</v>
      </c>
      <c r="X1805" s="90">
        <v>15</v>
      </c>
      <c r="Y1805" s="89" t="s">
        <v>604</v>
      </c>
      <c r="Z1805" s="89" t="s">
        <v>232</v>
      </c>
      <c r="AA1805" s="89" t="s">
        <v>231</v>
      </c>
    </row>
    <row r="1806" spans="22:27" x14ac:dyDescent="0.25">
      <c r="V1806" s="6" t="str">
        <f t="shared" si="36"/>
        <v>9241Murupara</v>
      </c>
      <c r="W1806" s="89">
        <v>9241</v>
      </c>
      <c r="X1806" s="90">
        <v>16</v>
      </c>
      <c r="Y1806" s="89" t="s">
        <v>1725</v>
      </c>
      <c r="Z1806" s="89" t="s">
        <v>233</v>
      </c>
      <c r="AA1806" s="89" t="s">
        <v>231</v>
      </c>
    </row>
    <row r="1807" spans="22:27" x14ac:dyDescent="0.25">
      <c r="V1807" s="6" t="str">
        <f t="shared" si="36"/>
        <v>9241Te Kete Poutama Murupara</v>
      </c>
      <c r="W1807" s="89">
        <v>9241</v>
      </c>
      <c r="X1807" s="90">
        <v>16</v>
      </c>
      <c r="Y1807" s="89" t="s">
        <v>605</v>
      </c>
      <c r="Z1807" s="89" t="s">
        <v>233</v>
      </c>
      <c r="AA1807" s="89" t="s">
        <v>231</v>
      </c>
    </row>
    <row r="1808" spans="22:27" x14ac:dyDescent="0.25">
      <c r="V1808" s="6" t="str">
        <f t="shared" si="36"/>
        <v>9241Tauranga</v>
      </c>
      <c r="W1808" s="89">
        <v>9241</v>
      </c>
      <c r="X1808" s="90">
        <v>17</v>
      </c>
      <c r="Y1808" s="89" t="s">
        <v>101</v>
      </c>
      <c r="Z1808" s="89" t="s">
        <v>230</v>
      </c>
      <c r="AA1808" s="89" t="s">
        <v>231</v>
      </c>
    </row>
    <row r="1809" spans="22:27" x14ac:dyDescent="0.25">
      <c r="V1809" s="6" t="str">
        <f t="shared" si="36"/>
        <v>9241Te Kahui Whare Kura o Tauranga Moana Tauranga</v>
      </c>
      <c r="W1809" s="89">
        <v>9241</v>
      </c>
      <c r="X1809" s="90">
        <v>17</v>
      </c>
      <c r="Y1809" s="89" t="s">
        <v>606</v>
      </c>
      <c r="Z1809" s="89" t="s">
        <v>230</v>
      </c>
      <c r="AA1809" s="89" t="s">
        <v>231</v>
      </c>
    </row>
    <row r="1810" spans="22:27" x14ac:dyDescent="0.25">
      <c r="V1810" s="6" t="str">
        <f t="shared" si="36"/>
        <v>9241Thames</v>
      </c>
      <c r="W1810" s="89">
        <v>9241</v>
      </c>
      <c r="X1810" s="90">
        <v>18</v>
      </c>
      <c r="Y1810" s="89" t="s">
        <v>99</v>
      </c>
      <c r="Z1810" s="89" t="s">
        <v>279</v>
      </c>
      <c r="AA1810" s="89" t="s">
        <v>226</v>
      </c>
    </row>
    <row r="1811" spans="22:27" x14ac:dyDescent="0.25">
      <c r="V1811" s="6" t="str">
        <f t="shared" si="36"/>
        <v>9241Te Ara Matauranga Turangi</v>
      </c>
      <c r="W1811" s="89">
        <v>9241</v>
      </c>
      <c r="X1811" s="90">
        <v>19</v>
      </c>
      <c r="Y1811" s="89" t="s">
        <v>607</v>
      </c>
      <c r="Z1811" s="89" t="s">
        <v>316</v>
      </c>
      <c r="AA1811" s="89" t="s">
        <v>226</v>
      </c>
    </row>
    <row r="1812" spans="22:27" x14ac:dyDescent="0.25">
      <c r="V1812" s="6" t="str">
        <f t="shared" si="36"/>
        <v>9241Turangi</v>
      </c>
      <c r="W1812" s="89">
        <v>9241</v>
      </c>
      <c r="X1812" s="90">
        <v>19</v>
      </c>
      <c r="Y1812" s="89" t="s">
        <v>1726</v>
      </c>
      <c r="Z1812" s="89" t="s">
        <v>316</v>
      </c>
      <c r="AA1812" s="89" t="s">
        <v>226</v>
      </c>
    </row>
    <row r="1813" spans="22:27" x14ac:dyDescent="0.25">
      <c r="V1813" s="6" t="str">
        <f t="shared" si="36"/>
        <v>9241Huakina Pukekohe</v>
      </c>
      <c r="W1813" s="89">
        <v>9241</v>
      </c>
      <c r="X1813" s="90">
        <v>21</v>
      </c>
      <c r="Y1813" s="89" t="s">
        <v>608</v>
      </c>
      <c r="Z1813" s="89" t="s">
        <v>277</v>
      </c>
      <c r="AA1813" s="89" t="s">
        <v>228</v>
      </c>
    </row>
    <row r="1814" spans="22:27" x14ac:dyDescent="0.25">
      <c r="V1814" s="6" t="str">
        <f t="shared" si="36"/>
        <v>9241Pukekohe</v>
      </c>
      <c r="W1814" s="89">
        <v>9241</v>
      </c>
      <c r="X1814" s="90">
        <v>21</v>
      </c>
      <c r="Y1814" s="89" t="s">
        <v>119</v>
      </c>
      <c r="Z1814" s="89" t="s">
        <v>277</v>
      </c>
      <c r="AA1814" s="89" t="s">
        <v>228</v>
      </c>
    </row>
    <row r="1815" spans="22:27" x14ac:dyDescent="0.25">
      <c r="V1815" s="6" t="str">
        <f t="shared" si="36"/>
        <v>9241Christchurch</v>
      </c>
      <c r="W1815" s="89">
        <v>9241</v>
      </c>
      <c r="X1815" s="90">
        <v>23</v>
      </c>
      <c r="Y1815" s="89" t="s">
        <v>37</v>
      </c>
      <c r="Z1815" s="89" t="s">
        <v>215</v>
      </c>
      <c r="AA1815" s="89" t="s">
        <v>214</v>
      </c>
    </row>
    <row r="1816" spans="22:27" x14ac:dyDescent="0.25">
      <c r="V1816" s="6" t="str">
        <f t="shared" si="36"/>
        <v>9241Invercargill</v>
      </c>
      <c r="W1816" s="89">
        <v>9241</v>
      </c>
      <c r="X1816" s="90">
        <v>24</v>
      </c>
      <c r="Y1816" s="89" t="s">
        <v>111</v>
      </c>
      <c r="Z1816" s="89" t="s">
        <v>376</v>
      </c>
      <c r="AA1816" s="89" t="s">
        <v>377</v>
      </c>
    </row>
    <row r="1817" spans="22:27" x14ac:dyDescent="0.25">
      <c r="V1817" s="6" t="str">
        <f t="shared" si="36"/>
        <v>9241Papakura</v>
      </c>
      <c r="W1817" s="89">
        <v>9241</v>
      </c>
      <c r="X1817" s="90">
        <v>25</v>
      </c>
      <c r="Y1817" s="89" t="s">
        <v>475</v>
      </c>
      <c r="Z1817" s="89" t="s">
        <v>292</v>
      </c>
      <c r="AA1817" s="89" t="s">
        <v>228</v>
      </c>
    </row>
    <row r="1818" spans="22:27" x14ac:dyDescent="0.25">
      <c r="V1818" s="6" t="str">
        <f t="shared" si="36"/>
        <v>9241Patea</v>
      </c>
      <c r="W1818" s="89">
        <v>9241</v>
      </c>
      <c r="X1818" s="90">
        <v>26</v>
      </c>
      <c r="Y1818" s="89" t="s">
        <v>494</v>
      </c>
      <c r="Z1818" s="89" t="s">
        <v>383</v>
      </c>
      <c r="AA1818" s="89" t="s">
        <v>298</v>
      </c>
    </row>
    <row r="1819" spans="22:27" x14ac:dyDescent="0.25">
      <c r="V1819" s="6" t="str">
        <f t="shared" si="36"/>
        <v>9241Kereru Marae</v>
      </c>
      <c r="W1819" s="89">
        <v>9241</v>
      </c>
      <c r="X1819" s="90">
        <v>27</v>
      </c>
      <c r="Y1819" s="89" t="s">
        <v>1727</v>
      </c>
      <c r="Z1819" s="89" t="s">
        <v>325</v>
      </c>
      <c r="AA1819" s="89" t="s">
        <v>324</v>
      </c>
    </row>
    <row r="1820" spans="22:27" x14ac:dyDescent="0.25">
      <c r="V1820" s="6" t="str">
        <f t="shared" si="36"/>
        <v>9241Takapuwahia Marae</v>
      </c>
      <c r="W1820" s="89">
        <v>9241</v>
      </c>
      <c r="X1820" s="90">
        <v>28</v>
      </c>
      <c r="Y1820" s="89" t="s">
        <v>1728</v>
      </c>
      <c r="Z1820" s="89" t="s">
        <v>221</v>
      </c>
      <c r="AA1820" s="89" t="s">
        <v>222</v>
      </c>
    </row>
    <row r="1821" spans="22:27" x14ac:dyDescent="0.25">
      <c r="V1821" s="6" t="str">
        <f t="shared" si="36"/>
        <v>9241Te Kura Maori o Porirua</v>
      </c>
      <c r="W1821" s="89">
        <v>9241</v>
      </c>
      <c r="X1821" s="90">
        <v>28</v>
      </c>
      <c r="Y1821" s="89" t="s">
        <v>1729</v>
      </c>
      <c r="Z1821" s="89" t="s">
        <v>221</v>
      </c>
      <c r="AA1821" s="89" t="s">
        <v>222</v>
      </c>
    </row>
    <row r="1822" spans="22:27" x14ac:dyDescent="0.25">
      <c r="V1822" s="6" t="str">
        <f t="shared" si="36"/>
        <v>9241Poutu Marae</v>
      </c>
      <c r="W1822" s="89">
        <v>9241</v>
      </c>
      <c r="X1822" s="90">
        <v>29</v>
      </c>
      <c r="Y1822" s="89" t="s">
        <v>1730</v>
      </c>
      <c r="Z1822" s="89" t="s">
        <v>325</v>
      </c>
      <c r="AA1822" s="89" t="s">
        <v>324</v>
      </c>
    </row>
    <row r="1823" spans="22:27" x14ac:dyDescent="0.25">
      <c r="V1823" s="6" t="str">
        <f t="shared" si="36"/>
        <v>9241Arapuni  TWOR</v>
      </c>
      <c r="W1823" s="89">
        <v>9241</v>
      </c>
      <c r="X1823" s="90">
        <v>30</v>
      </c>
      <c r="Y1823" s="89" t="s">
        <v>1731</v>
      </c>
      <c r="Z1823" s="89" t="s">
        <v>513</v>
      </c>
      <c r="AA1823" s="89" t="s">
        <v>226</v>
      </c>
    </row>
    <row r="1824" spans="22:27" x14ac:dyDescent="0.25">
      <c r="V1824" s="6" t="str">
        <f t="shared" si="36"/>
        <v>9241Ngati Ahuru</v>
      </c>
      <c r="W1824" s="89">
        <v>9241</v>
      </c>
      <c r="X1824" s="90">
        <v>30</v>
      </c>
      <c r="Y1824" s="89" t="s">
        <v>1732</v>
      </c>
      <c r="Z1824" s="89" t="s">
        <v>513</v>
      </c>
      <c r="AA1824" s="89" t="s">
        <v>226</v>
      </c>
    </row>
    <row r="1825" spans="22:27" x14ac:dyDescent="0.25">
      <c r="V1825" s="6" t="str">
        <f t="shared" si="36"/>
        <v>9241Nga Paerangi / Nga Poutama</v>
      </c>
      <c r="W1825" s="89">
        <v>9241</v>
      </c>
      <c r="X1825" s="90">
        <v>31</v>
      </c>
      <c r="Y1825" s="89" t="s">
        <v>1733</v>
      </c>
      <c r="Z1825" s="89" t="s">
        <v>326</v>
      </c>
      <c r="AA1825" s="89" t="s">
        <v>324</v>
      </c>
    </row>
    <row r="1826" spans="22:27" x14ac:dyDescent="0.25">
      <c r="V1826" s="6" t="str">
        <f t="shared" si="36"/>
        <v>9241Te Ranga Taiuru Nga Paerangi / Nga Poutama</v>
      </c>
      <c r="W1826" s="89">
        <v>9241</v>
      </c>
      <c r="X1826" s="90">
        <v>31</v>
      </c>
      <c r="Y1826" s="89" t="s">
        <v>1734</v>
      </c>
      <c r="Z1826" s="89" t="s">
        <v>326</v>
      </c>
      <c r="AA1826" s="89" t="s">
        <v>324</v>
      </c>
    </row>
    <row r="1827" spans="22:27" x14ac:dyDescent="0.25">
      <c r="V1827" s="6" t="str">
        <f t="shared" si="36"/>
        <v>9241Ngati Apa / Nga Wairki</v>
      </c>
      <c r="W1827" s="89">
        <v>9241</v>
      </c>
      <c r="X1827" s="90">
        <v>32</v>
      </c>
      <c r="Y1827" s="89" t="s">
        <v>1735</v>
      </c>
      <c r="Z1827" s="89" t="s">
        <v>488</v>
      </c>
      <c r="AA1827" s="89" t="s">
        <v>324</v>
      </c>
    </row>
    <row r="1828" spans="22:27" x14ac:dyDescent="0.25">
      <c r="V1828" s="6" t="str">
        <f t="shared" si="36"/>
        <v>9241Ngati Hinearo / Ngati Tuera</v>
      </c>
      <c r="W1828" s="89">
        <v>9241</v>
      </c>
      <c r="X1828" s="90">
        <v>33</v>
      </c>
      <c r="Y1828" s="89" t="s">
        <v>1736</v>
      </c>
      <c r="Z1828" s="89" t="s">
        <v>488</v>
      </c>
      <c r="AA1828" s="89" t="s">
        <v>324</v>
      </c>
    </row>
    <row r="1829" spans="22:27" x14ac:dyDescent="0.25">
      <c r="V1829" s="6" t="str">
        <f t="shared" si="36"/>
        <v>9241Te Upoko Whakarehu Ngati Hinearo / Ngati Tuera</v>
      </c>
      <c r="W1829" s="89">
        <v>9241</v>
      </c>
      <c r="X1829" s="90">
        <v>33</v>
      </c>
      <c r="Y1829" s="89" t="s">
        <v>1737</v>
      </c>
      <c r="Z1829" s="89" t="s">
        <v>488</v>
      </c>
      <c r="AA1829" s="89" t="s">
        <v>324</v>
      </c>
    </row>
    <row r="1830" spans="22:27" x14ac:dyDescent="0.25">
      <c r="V1830" s="6" t="str">
        <f t="shared" si="36"/>
        <v>9241Ngati Kere, Porangahau</v>
      </c>
      <c r="W1830" s="89">
        <v>9241</v>
      </c>
      <c r="X1830" s="90">
        <v>34</v>
      </c>
      <c r="Y1830" s="89" t="s">
        <v>1738</v>
      </c>
      <c r="Z1830" s="89" t="s">
        <v>307</v>
      </c>
      <c r="AA1830" s="89" t="s">
        <v>224</v>
      </c>
    </row>
    <row r="1831" spans="22:27" x14ac:dyDescent="0.25">
      <c r="V1831" s="6" t="str">
        <f t="shared" si="36"/>
        <v>9241Ngati Paki / Ngati Hinemau o Winiata Pa</v>
      </c>
      <c r="W1831" s="89">
        <v>9241</v>
      </c>
      <c r="X1831" s="90">
        <v>35</v>
      </c>
      <c r="Y1831" s="89" t="s">
        <v>1739</v>
      </c>
      <c r="Z1831" s="89" t="s">
        <v>488</v>
      </c>
      <c r="AA1831" s="89" t="s">
        <v>324</v>
      </c>
    </row>
    <row r="1832" spans="22:27" x14ac:dyDescent="0.25">
      <c r="V1832" s="6" t="str">
        <f t="shared" si="36"/>
        <v>9241Ngati Pikiahu Waewae</v>
      </c>
      <c r="W1832" s="89">
        <v>9241</v>
      </c>
      <c r="X1832" s="90">
        <v>36</v>
      </c>
      <c r="Y1832" s="89" t="s">
        <v>1740</v>
      </c>
      <c r="Z1832" s="89" t="s">
        <v>327</v>
      </c>
      <c r="AA1832" s="89" t="s">
        <v>324</v>
      </c>
    </row>
    <row r="1833" spans="22:27" x14ac:dyDescent="0.25">
      <c r="V1833" s="6" t="str">
        <f t="shared" si="36"/>
        <v>9241Ngai Tawake Marae</v>
      </c>
      <c r="W1833" s="89">
        <v>9241</v>
      </c>
      <c r="X1833" s="90">
        <v>37</v>
      </c>
      <c r="Y1833" s="89" t="s">
        <v>1741</v>
      </c>
      <c r="Z1833" s="89" t="s">
        <v>246</v>
      </c>
      <c r="AA1833" s="89" t="s">
        <v>237</v>
      </c>
    </row>
    <row r="1834" spans="22:27" x14ac:dyDescent="0.25">
      <c r="V1834" s="6" t="str">
        <f t="shared" si="36"/>
        <v>9241Muru Raupatu Marae</v>
      </c>
      <c r="W1834" s="89">
        <v>9241</v>
      </c>
      <c r="X1834" s="90">
        <v>38</v>
      </c>
      <c r="Y1834" s="89" t="s">
        <v>1742</v>
      </c>
      <c r="Z1834" s="89" t="s">
        <v>297</v>
      </c>
      <c r="AA1834" s="89" t="s">
        <v>298</v>
      </c>
    </row>
    <row r="1835" spans="22:27" x14ac:dyDescent="0.25">
      <c r="V1835" s="6" t="str">
        <f t="shared" si="36"/>
        <v>9241Ngati Tahu / Ngati Whaoa</v>
      </c>
      <c r="W1835" s="89">
        <v>9241</v>
      </c>
      <c r="X1835" s="90">
        <v>39</v>
      </c>
      <c r="Y1835" s="89" t="s">
        <v>1743</v>
      </c>
      <c r="Z1835" s="89" t="s">
        <v>232</v>
      </c>
      <c r="AA1835" s="89" t="s">
        <v>226</v>
      </c>
    </row>
    <row r="1836" spans="22:27" x14ac:dyDescent="0.25">
      <c r="V1836" s="6" t="str">
        <f t="shared" si="36"/>
        <v>9241Kawiu Marae</v>
      </c>
      <c r="W1836" s="89">
        <v>9241</v>
      </c>
      <c r="X1836" s="90">
        <v>40</v>
      </c>
      <c r="Y1836" s="89" t="s">
        <v>1744</v>
      </c>
      <c r="Z1836" s="89" t="s">
        <v>325</v>
      </c>
      <c r="AA1836" s="89" t="s">
        <v>324</v>
      </c>
    </row>
    <row r="1837" spans="22:27" x14ac:dyDescent="0.25">
      <c r="V1837" s="6" t="str">
        <f t="shared" si="36"/>
        <v>9241Takirau Marae</v>
      </c>
      <c r="W1837" s="89">
        <v>9241</v>
      </c>
      <c r="X1837" s="90">
        <v>41</v>
      </c>
      <c r="Y1837" s="89" t="s">
        <v>1745</v>
      </c>
      <c r="Z1837" s="89" t="s">
        <v>383</v>
      </c>
      <c r="AA1837" s="89" t="s">
        <v>298</v>
      </c>
    </row>
    <row r="1838" spans="22:27" x14ac:dyDescent="0.25">
      <c r="V1838" s="6" t="str">
        <f t="shared" si="36"/>
        <v>9241Ngati Hikairo, Otukou Marae</v>
      </c>
      <c r="W1838" s="89">
        <v>9241</v>
      </c>
      <c r="X1838" s="90">
        <v>42</v>
      </c>
      <c r="Y1838" s="89" t="s">
        <v>1746</v>
      </c>
      <c r="Z1838" s="89" t="s">
        <v>316</v>
      </c>
      <c r="AA1838" s="89" t="s">
        <v>226</v>
      </c>
    </row>
    <row r="1839" spans="22:27" x14ac:dyDescent="0.25">
      <c r="V1839" s="6" t="str">
        <f t="shared" si="36"/>
        <v>9241Kahui Tu Kahui Ora o Nga Parihaka</v>
      </c>
      <c r="W1839" s="89">
        <v>9241</v>
      </c>
      <c r="X1839" s="90">
        <v>43</v>
      </c>
      <c r="Y1839" s="89" t="s">
        <v>1747</v>
      </c>
      <c r="Z1839" s="89" t="s">
        <v>225</v>
      </c>
      <c r="AA1839" s="89" t="s">
        <v>226</v>
      </c>
    </row>
    <row r="1840" spans="22:27" x14ac:dyDescent="0.25">
      <c r="V1840" s="6" t="str">
        <f t="shared" si="36"/>
        <v>9241Whakatu Marae</v>
      </c>
      <c r="W1840" s="89">
        <v>9241</v>
      </c>
      <c r="X1840" s="90">
        <v>44</v>
      </c>
      <c r="Y1840" s="89" t="s">
        <v>1748</v>
      </c>
      <c r="Z1840" s="89" t="s">
        <v>364</v>
      </c>
      <c r="AA1840" s="89" t="s">
        <v>249</v>
      </c>
    </row>
    <row r="1841" spans="22:27" x14ac:dyDescent="0.25">
      <c r="V1841" s="6" t="str">
        <f t="shared" si="36"/>
        <v>9241Tapui Marae</v>
      </c>
      <c r="W1841" s="89">
        <v>9241</v>
      </c>
      <c r="X1841" s="90">
        <v>45</v>
      </c>
      <c r="Y1841" s="89" t="s">
        <v>1749</v>
      </c>
      <c r="Z1841" s="89" t="s">
        <v>246</v>
      </c>
      <c r="AA1841" s="89" t="s">
        <v>237</v>
      </c>
    </row>
    <row r="1842" spans="22:27" x14ac:dyDescent="0.25">
      <c r="V1842" s="6" t="str">
        <f t="shared" si="36"/>
        <v>9241Ngati Rangi / Ngati Uenuku, Te Puke Marae</v>
      </c>
      <c r="W1842" s="89">
        <v>9241</v>
      </c>
      <c r="X1842" s="90">
        <v>46</v>
      </c>
      <c r="Y1842" s="89" t="s">
        <v>1750</v>
      </c>
      <c r="Z1842" s="89" t="s">
        <v>328</v>
      </c>
      <c r="AA1842" s="89" t="s">
        <v>324</v>
      </c>
    </row>
    <row r="1843" spans="22:27" x14ac:dyDescent="0.25">
      <c r="V1843" s="6" t="str">
        <f t="shared" si="36"/>
        <v>9241Korohe Marae</v>
      </c>
      <c r="W1843" s="89">
        <v>9241</v>
      </c>
      <c r="X1843" s="90">
        <v>47</v>
      </c>
      <c r="Y1843" s="89" t="s">
        <v>1751</v>
      </c>
      <c r="Z1843" s="89" t="s">
        <v>316</v>
      </c>
      <c r="AA1843" s="89" t="s">
        <v>226</v>
      </c>
    </row>
    <row r="1844" spans="22:27" x14ac:dyDescent="0.25">
      <c r="V1844" s="6" t="str">
        <f t="shared" si="36"/>
        <v>9241Orongomai Marae</v>
      </c>
      <c r="W1844" s="89">
        <v>9241</v>
      </c>
      <c r="X1844" s="90">
        <v>48</v>
      </c>
      <c r="Y1844" s="89" t="s">
        <v>1752</v>
      </c>
      <c r="Z1844" s="89" t="s">
        <v>319</v>
      </c>
      <c r="AA1844" s="89" t="s">
        <v>222</v>
      </c>
    </row>
    <row r="1845" spans="22:27" x14ac:dyDescent="0.25">
      <c r="V1845" s="6" t="str">
        <f t="shared" si="36"/>
        <v>9241Taiporohenui Marae</v>
      </c>
      <c r="W1845" s="89">
        <v>9241</v>
      </c>
      <c r="X1845" s="90">
        <v>49</v>
      </c>
      <c r="Y1845" s="89" t="s">
        <v>1753</v>
      </c>
      <c r="Z1845" s="89" t="s">
        <v>383</v>
      </c>
      <c r="AA1845" s="89" t="s">
        <v>298</v>
      </c>
    </row>
    <row r="1846" spans="22:27" x14ac:dyDescent="0.25">
      <c r="V1846" s="6" t="str">
        <f t="shared" si="36"/>
        <v>9241Mataikotare Marae</v>
      </c>
      <c r="W1846" s="89">
        <v>9241</v>
      </c>
      <c r="X1846" s="90">
        <v>50</v>
      </c>
      <c r="Y1846" s="89" t="s">
        <v>1754</v>
      </c>
      <c r="Z1846" s="89" t="s">
        <v>232</v>
      </c>
      <c r="AA1846" s="89" t="s">
        <v>231</v>
      </c>
    </row>
    <row r="1847" spans="22:27" x14ac:dyDescent="0.25">
      <c r="V1847" s="6" t="str">
        <f t="shared" si="36"/>
        <v>9241New Site</v>
      </c>
      <c r="W1847" s="89">
        <v>9241</v>
      </c>
      <c r="X1847" s="90">
        <v>95</v>
      </c>
      <c r="Y1847" s="89" t="s">
        <v>764</v>
      </c>
      <c r="Z1847" s="89"/>
      <c r="AA1847" s="89"/>
    </row>
    <row r="1848" spans="22:27" x14ac:dyDescent="0.25">
      <c r="V1848" s="6" t="str">
        <f t="shared" si="36"/>
        <v>9241On Campus</v>
      </c>
      <c r="W1848" s="89">
        <v>9241</v>
      </c>
      <c r="X1848" s="90" t="s">
        <v>1755</v>
      </c>
      <c r="Y1848" s="89" t="s">
        <v>1756</v>
      </c>
      <c r="Z1848" s="89" t="s">
        <v>320</v>
      </c>
      <c r="AA1848" s="89" t="s">
        <v>222</v>
      </c>
    </row>
    <row r="1849" spans="22:27" x14ac:dyDescent="0.25">
      <c r="V1849" s="6" t="str">
        <f t="shared" si="36"/>
        <v>9241Other</v>
      </c>
      <c r="W1849" s="89">
        <v>9241</v>
      </c>
      <c r="X1849" s="90" t="s">
        <v>1757</v>
      </c>
      <c r="Y1849" s="89" t="s">
        <v>1758</v>
      </c>
      <c r="Z1849" s="89" t="s">
        <v>828</v>
      </c>
      <c r="AA1849" s="89" t="s">
        <v>828</v>
      </c>
    </row>
    <row r="1850" spans="22:27" x14ac:dyDescent="0.25">
      <c r="V1850" s="6" t="str">
        <f t="shared" si="36"/>
        <v>9241Off Campus  (MBS)</v>
      </c>
      <c r="W1850" s="89">
        <v>9241</v>
      </c>
      <c r="X1850" s="90" t="s">
        <v>880</v>
      </c>
      <c r="Y1850" s="89" t="s">
        <v>1759</v>
      </c>
      <c r="Z1850" s="89" t="s">
        <v>828</v>
      </c>
      <c r="AA1850" s="89" t="s">
        <v>828</v>
      </c>
    </row>
    <row r="1851" spans="22:27" x14ac:dyDescent="0.25">
      <c r="V1851" s="6" t="str">
        <f t="shared" si="36"/>
        <v>9242Main Campus</v>
      </c>
      <c r="W1851" s="89">
        <v>9242</v>
      </c>
      <c r="X1851" s="90">
        <v>1</v>
      </c>
      <c r="Y1851" s="89" t="s">
        <v>15</v>
      </c>
      <c r="Z1851" s="89" t="s">
        <v>233</v>
      </c>
      <c r="AA1851" s="89" t="s">
        <v>231</v>
      </c>
    </row>
    <row r="1852" spans="22:27" x14ac:dyDescent="0.25">
      <c r="V1852" s="6" t="str">
        <f t="shared" si="36"/>
        <v>9242Whakatane Campus</v>
      </c>
      <c r="W1852" s="89">
        <v>9242</v>
      </c>
      <c r="X1852" s="90">
        <v>1</v>
      </c>
      <c r="Y1852" s="89" t="s">
        <v>389</v>
      </c>
      <c r="Z1852" s="89" t="s">
        <v>233</v>
      </c>
      <c r="AA1852" s="89" t="s">
        <v>231</v>
      </c>
    </row>
    <row r="1853" spans="22:27" x14ac:dyDescent="0.25">
      <c r="V1853" s="6" t="str">
        <f t="shared" si="36"/>
        <v>9242Anamata</v>
      </c>
      <c r="W1853" s="89">
        <v>9242</v>
      </c>
      <c r="X1853" s="90">
        <v>2</v>
      </c>
      <c r="Y1853" s="89" t="s">
        <v>1302</v>
      </c>
      <c r="Z1853" s="89" t="s">
        <v>233</v>
      </c>
      <c r="AA1853" s="89" t="s">
        <v>231</v>
      </c>
    </row>
    <row r="1854" spans="22:27" x14ac:dyDescent="0.25">
      <c r="V1854" s="6" t="str">
        <f t="shared" si="36"/>
        <v>9242Taneatua Campus</v>
      </c>
      <c r="W1854" s="89">
        <v>9242</v>
      </c>
      <c r="X1854" s="90">
        <v>2</v>
      </c>
      <c r="Y1854" s="89" t="s">
        <v>1760</v>
      </c>
      <c r="Z1854" s="89" t="s">
        <v>233</v>
      </c>
      <c r="AA1854" s="89" t="s">
        <v>231</v>
      </c>
    </row>
    <row r="1855" spans="22:27" x14ac:dyDescent="0.25">
      <c r="V1855" s="6" t="str">
        <f t="shared" si="36"/>
        <v>9242People Potential</v>
      </c>
      <c r="W1855" s="89">
        <v>9242</v>
      </c>
      <c r="X1855" s="90">
        <v>3</v>
      </c>
      <c r="Y1855" s="89" t="s">
        <v>1761</v>
      </c>
      <c r="Z1855" s="89" t="s">
        <v>236</v>
      </c>
      <c r="AA1855" s="89" t="s">
        <v>237</v>
      </c>
    </row>
    <row r="1856" spans="22:27" x14ac:dyDescent="0.25">
      <c r="V1856" s="6" t="str">
        <f t="shared" si="36"/>
        <v>9242Te Runanga o Ngati Pikiao</v>
      </c>
      <c r="W1856" s="89">
        <v>9242</v>
      </c>
      <c r="X1856" s="90">
        <v>4</v>
      </c>
      <c r="Y1856" s="89" t="s">
        <v>1762</v>
      </c>
      <c r="Z1856" s="89" t="s">
        <v>232</v>
      </c>
      <c r="AA1856" s="89" t="s">
        <v>231</v>
      </c>
    </row>
    <row r="1857" spans="22:27" x14ac:dyDescent="0.25">
      <c r="V1857" s="6" t="str">
        <f t="shared" si="36"/>
        <v>9242Te Whare Wananga o Te Pihopatanga o Aotearoa</v>
      </c>
      <c r="W1857" s="89">
        <v>9242</v>
      </c>
      <c r="X1857" s="90">
        <v>5</v>
      </c>
      <c r="Y1857" s="89" t="s">
        <v>1763</v>
      </c>
      <c r="Z1857" s="89" t="s">
        <v>234</v>
      </c>
      <c r="AA1857" s="89" t="s">
        <v>235</v>
      </c>
    </row>
    <row r="1858" spans="22:27" x14ac:dyDescent="0.25">
      <c r="V1858" s="6" t="str">
        <f t="shared" ref="V1858:V1921" si="37">W1858&amp;Y1858</f>
        <v>9242EIT Tairawhiti Campus</v>
      </c>
      <c r="W1858" s="89">
        <v>9242</v>
      </c>
      <c r="X1858" s="90">
        <v>6</v>
      </c>
      <c r="Y1858" s="89" t="s">
        <v>312</v>
      </c>
      <c r="Z1858" s="89" t="s">
        <v>234</v>
      </c>
      <c r="AA1858" s="89" t="s">
        <v>235</v>
      </c>
    </row>
    <row r="1859" spans="22:27" x14ac:dyDescent="0.25">
      <c r="V1859" s="6" t="str">
        <f t="shared" si="37"/>
        <v>9242Te Taapapa o Te Manawa o Te Wheke</v>
      </c>
      <c r="W1859" s="89">
        <v>9242</v>
      </c>
      <c r="X1859" s="90">
        <v>10</v>
      </c>
      <c r="Y1859" s="89" t="s">
        <v>1764</v>
      </c>
      <c r="Z1859" s="89" t="s">
        <v>232</v>
      </c>
      <c r="AA1859" s="89" t="s">
        <v>231</v>
      </c>
    </row>
    <row r="1860" spans="22:27" x14ac:dyDescent="0.25">
      <c r="V1860" s="6" t="str">
        <f t="shared" si="37"/>
        <v>9242New Site</v>
      </c>
      <c r="W1860" s="89">
        <v>9242</v>
      </c>
      <c r="X1860" s="90">
        <v>95</v>
      </c>
      <c r="Y1860" s="89" t="s">
        <v>764</v>
      </c>
      <c r="Z1860" s="89"/>
      <c r="AA1860" s="89"/>
    </row>
    <row r="1861" spans="22:27" x14ac:dyDescent="0.25">
      <c r="V1861" s="6" t="str">
        <f t="shared" si="37"/>
        <v>9247Main Campus</v>
      </c>
      <c r="W1861" s="89">
        <v>9247</v>
      </c>
      <c r="X1861" s="90">
        <v>1</v>
      </c>
      <c r="Y1861" s="89" t="s">
        <v>15</v>
      </c>
      <c r="Z1861" s="89" t="s">
        <v>408</v>
      </c>
      <c r="AA1861" s="89" t="s">
        <v>212</v>
      </c>
    </row>
    <row r="1862" spans="22:27" x14ac:dyDescent="0.25">
      <c r="V1862" s="6" t="str">
        <f t="shared" si="37"/>
        <v>9247Campus</v>
      </c>
      <c r="W1862" s="89">
        <v>9247</v>
      </c>
      <c r="X1862" s="90">
        <v>2</v>
      </c>
      <c r="Y1862" s="89" t="s">
        <v>609</v>
      </c>
      <c r="Z1862" s="89" t="s">
        <v>408</v>
      </c>
      <c r="AA1862" s="89" t="s">
        <v>212</v>
      </c>
    </row>
    <row r="1863" spans="22:27" x14ac:dyDescent="0.25">
      <c r="V1863" s="6" t="str">
        <f t="shared" si="37"/>
        <v>9247New Site</v>
      </c>
      <c r="W1863" s="89">
        <v>9247</v>
      </c>
      <c r="X1863" s="90">
        <v>95</v>
      </c>
      <c r="Y1863" s="89" t="s">
        <v>764</v>
      </c>
      <c r="Z1863" s="89"/>
      <c r="AA1863" s="89"/>
    </row>
    <row r="1864" spans="22:27" x14ac:dyDescent="0.25">
      <c r="V1864" s="6" t="str">
        <f t="shared" si="37"/>
        <v>9259Academy New Zealand - Botany</v>
      </c>
      <c r="W1864" s="89">
        <v>9259</v>
      </c>
      <c r="X1864" s="90">
        <v>5</v>
      </c>
      <c r="Y1864" s="89" t="s">
        <v>610</v>
      </c>
      <c r="Z1864" s="89" t="s">
        <v>259</v>
      </c>
      <c r="AA1864" s="89" t="s">
        <v>228</v>
      </c>
    </row>
    <row r="1865" spans="22:27" x14ac:dyDescent="0.25">
      <c r="V1865" s="6" t="str">
        <f t="shared" si="37"/>
        <v>9259Academy New Zealand - Hastings</v>
      </c>
      <c r="W1865" s="89">
        <v>9259</v>
      </c>
      <c r="X1865" s="90">
        <v>15</v>
      </c>
      <c r="Y1865" s="89" t="s">
        <v>1116</v>
      </c>
      <c r="Z1865" s="89" t="s">
        <v>305</v>
      </c>
      <c r="AA1865" s="89" t="s">
        <v>224</v>
      </c>
    </row>
    <row r="1866" spans="22:27" x14ac:dyDescent="0.25">
      <c r="V1866" s="6" t="str">
        <f t="shared" si="37"/>
        <v>9259Academy New Zealand - Manurewa</v>
      </c>
      <c r="W1866" s="89">
        <v>9259</v>
      </c>
      <c r="X1866" s="90">
        <v>18</v>
      </c>
      <c r="Y1866" s="89" t="s">
        <v>1117</v>
      </c>
      <c r="Z1866" s="89" t="s">
        <v>259</v>
      </c>
      <c r="AA1866" s="89" t="s">
        <v>228</v>
      </c>
    </row>
    <row r="1867" spans="22:27" x14ac:dyDescent="0.25">
      <c r="V1867" s="6" t="str">
        <f t="shared" si="37"/>
        <v>9259Academy New Zealand - Rotorua</v>
      </c>
      <c r="W1867" s="89">
        <v>9259</v>
      </c>
      <c r="X1867" s="90">
        <v>19</v>
      </c>
      <c r="Y1867" s="89" t="s">
        <v>1765</v>
      </c>
      <c r="Z1867" s="89" t="s">
        <v>232</v>
      </c>
      <c r="AA1867" s="89" t="s">
        <v>231</v>
      </c>
    </row>
    <row r="1868" spans="22:27" x14ac:dyDescent="0.25">
      <c r="V1868" s="6" t="str">
        <f t="shared" si="37"/>
        <v>9259Academy New Zealand - Tauranga</v>
      </c>
      <c r="W1868" s="89">
        <v>9259</v>
      </c>
      <c r="X1868" s="90">
        <v>20</v>
      </c>
      <c r="Y1868" s="89" t="s">
        <v>1766</v>
      </c>
      <c r="Z1868" s="89" t="s">
        <v>230</v>
      </c>
      <c r="AA1868" s="89" t="s">
        <v>231</v>
      </c>
    </row>
    <row r="1869" spans="22:27" x14ac:dyDescent="0.25">
      <c r="V1869" s="6" t="str">
        <f t="shared" si="37"/>
        <v>9259Academy New Zealand - Wakefield Street</v>
      </c>
      <c r="W1869" s="89">
        <v>9259</v>
      </c>
      <c r="X1869" s="90">
        <v>21</v>
      </c>
      <c r="Y1869" s="89" t="s">
        <v>1767</v>
      </c>
      <c r="Z1869" s="89" t="s">
        <v>227</v>
      </c>
      <c r="AA1869" s="89" t="s">
        <v>228</v>
      </c>
    </row>
    <row r="1870" spans="22:27" x14ac:dyDescent="0.25">
      <c r="V1870" s="6" t="str">
        <f t="shared" si="37"/>
        <v>9259New Site</v>
      </c>
      <c r="W1870" s="89">
        <v>9259</v>
      </c>
      <c r="X1870" s="90">
        <v>95</v>
      </c>
      <c r="Y1870" s="89" t="s">
        <v>764</v>
      </c>
      <c r="Z1870" s="89"/>
      <c r="AA1870" s="89"/>
    </row>
    <row r="1871" spans="22:27" x14ac:dyDescent="0.25">
      <c r="V1871" s="6" t="str">
        <f t="shared" si="37"/>
        <v>9259Academy New Zealand - Auckland</v>
      </c>
      <c r="W1871" s="89">
        <v>9259</v>
      </c>
      <c r="X1871" s="90" t="s">
        <v>611</v>
      </c>
      <c r="Y1871" s="89" t="s">
        <v>612</v>
      </c>
      <c r="Z1871" s="89" t="s">
        <v>227</v>
      </c>
      <c r="AA1871" s="89" t="s">
        <v>228</v>
      </c>
    </row>
    <row r="1872" spans="22:27" x14ac:dyDescent="0.25">
      <c r="V1872" s="6" t="str">
        <f t="shared" si="37"/>
        <v>9259Academy New Zealand - North Shore</v>
      </c>
      <c r="W1872" s="89">
        <v>9259</v>
      </c>
      <c r="X1872" s="90" t="s">
        <v>613</v>
      </c>
      <c r="Y1872" s="89" t="s">
        <v>614</v>
      </c>
      <c r="Z1872" s="89" t="s">
        <v>257</v>
      </c>
      <c r="AA1872" s="89" t="s">
        <v>228</v>
      </c>
    </row>
    <row r="1873" spans="22:27" x14ac:dyDescent="0.25">
      <c r="V1873" s="6" t="str">
        <f t="shared" si="37"/>
        <v>9259Academy New Zealand - Christchurch</v>
      </c>
      <c r="W1873" s="89">
        <v>9259</v>
      </c>
      <c r="X1873" s="90" t="s">
        <v>90</v>
      </c>
      <c r="Y1873" s="89" t="s">
        <v>615</v>
      </c>
      <c r="Z1873" s="89" t="s">
        <v>215</v>
      </c>
      <c r="AA1873" s="89" t="s">
        <v>214</v>
      </c>
    </row>
    <row r="1874" spans="22:27" x14ac:dyDescent="0.25">
      <c r="V1874" s="6" t="str">
        <f t="shared" si="37"/>
        <v>9259Academy New Zealand - Otahuhu</v>
      </c>
      <c r="W1874" s="89">
        <v>9259</v>
      </c>
      <c r="X1874" s="90" t="s">
        <v>616</v>
      </c>
      <c r="Y1874" s="89" t="s">
        <v>617</v>
      </c>
      <c r="Z1874" s="89" t="s">
        <v>227</v>
      </c>
      <c r="AA1874" s="89" t="s">
        <v>228</v>
      </c>
    </row>
    <row r="1875" spans="22:27" x14ac:dyDescent="0.25">
      <c r="V1875" s="6" t="str">
        <f t="shared" si="37"/>
        <v>9270Main Campus</v>
      </c>
      <c r="W1875" s="89">
        <v>9270</v>
      </c>
      <c r="X1875" s="90">
        <v>1</v>
      </c>
      <c r="Y1875" s="89" t="s">
        <v>15</v>
      </c>
      <c r="Z1875" s="89" t="s">
        <v>310</v>
      </c>
      <c r="AA1875" s="89" t="s">
        <v>224</v>
      </c>
    </row>
    <row r="1876" spans="22:27" x14ac:dyDescent="0.25">
      <c r="V1876" s="6" t="str">
        <f t="shared" si="37"/>
        <v>9270Whakato Te Maatauranga</v>
      </c>
      <c r="W1876" s="89">
        <v>9270</v>
      </c>
      <c r="X1876" s="90">
        <v>2</v>
      </c>
      <c r="Y1876" s="89" t="s">
        <v>618</v>
      </c>
      <c r="Z1876" s="89" t="s">
        <v>305</v>
      </c>
      <c r="AA1876" s="89" t="s">
        <v>224</v>
      </c>
    </row>
    <row r="1877" spans="22:27" x14ac:dyDescent="0.25">
      <c r="V1877" s="6" t="str">
        <f t="shared" si="37"/>
        <v>9270New Site</v>
      </c>
      <c r="W1877" s="89">
        <v>9270</v>
      </c>
      <c r="X1877" s="90">
        <v>95</v>
      </c>
      <c r="Y1877" s="89" t="s">
        <v>764</v>
      </c>
      <c r="Z1877" s="89"/>
      <c r="AA1877" s="89"/>
    </row>
    <row r="1878" spans="22:27" x14ac:dyDescent="0.25">
      <c r="V1878" s="6" t="str">
        <f t="shared" si="37"/>
        <v>9290Main Campus Head Office</v>
      </c>
      <c r="W1878" s="89">
        <v>9290</v>
      </c>
      <c r="X1878" s="90">
        <v>1</v>
      </c>
      <c r="Y1878" s="89" t="s">
        <v>177</v>
      </c>
      <c r="Z1878" s="89" t="s">
        <v>323</v>
      </c>
      <c r="AA1878" s="89" t="s">
        <v>324</v>
      </c>
    </row>
    <row r="1879" spans="22:27" x14ac:dyDescent="0.25">
      <c r="V1879" s="6" t="str">
        <f t="shared" si="37"/>
        <v>9290English Teaching College, Wellington Branch</v>
      </c>
      <c r="W1879" s="89">
        <v>9290</v>
      </c>
      <c r="X1879" s="90">
        <v>22</v>
      </c>
      <c r="Y1879" s="89" t="s">
        <v>178</v>
      </c>
      <c r="Z1879" s="89" t="s">
        <v>247</v>
      </c>
      <c r="AA1879" s="89" t="s">
        <v>222</v>
      </c>
    </row>
    <row r="1880" spans="22:27" x14ac:dyDescent="0.25">
      <c r="V1880" s="6" t="str">
        <f t="shared" si="37"/>
        <v>9290ETC Learning Centre Wellington Branch</v>
      </c>
      <c r="W1880" s="89">
        <v>9290</v>
      </c>
      <c r="X1880" s="90">
        <v>22</v>
      </c>
      <c r="Y1880" s="89" t="s">
        <v>1768</v>
      </c>
      <c r="Z1880" s="89" t="s">
        <v>247</v>
      </c>
      <c r="AA1880" s="89" t="s">
        <v>222</v>
      </c>
    </row>
    <row r="1881" spans="22:27" x14ac:dyDescent="0.25">
      <c r="V1881" s="6" t="str">
        <f t="shared" si="37"/>
        <v>9290Hutt Central</v>
      </c>
      <c r="W1881" s="89">
        <v>9290</v>
      </c>
      <c r="X1881" s="90">
        <v>33</v>
      </c>
      <c r="Y1881" s="89" t="s">
        <v>1118</v>
      </c>
      <c r="Z1881" s="89" t="s">
        <v>314</v>
      </c>
      <c r="AA1881" s="89" t="s">
        <v>222</v>
      </c>
    </row>
    <row r="1882" spans="22:27" x14ac:dyDescent="0.25">
      <c r="V1882" s="6" t="str">
        <f t="shared" si="37"/>
        <v>9290Main Campus The Square</v>
      </c>
      <c r="W1882" s="89">
        <v>9290</v>
      </c>
      <c r="X1882" s="90">
        <v>44</v>
      </c>
      <c r="Y1882" s="89" t="s">
        <v>1119</v>
      </c>
      <c r="Z1882" s="89" t="s">
        <v>323</v>
      </c>
      <c r="AA1882" s="89" t="s">
        <v>324</v>
      </c>
    </row>
    <row r="1883" spans="22:27" x14ac:dyDescent="0.25">
      <c r="V1883" s="6" t="str">
        <f t="shared" si="37"/>
        <v>9290New Site</v>
      </c>
      <c r="W1883" s="89">
        <v>9290</v>
      </c>
      <c r="X1883" s="90">
        <v>95</v>
      </c>
      <c r="Y1883" s="89" t="s">
        <v>764</v>
      </c>
      <c r="Z1883" s="89"/>
      <c r="AA1883" s="89"/>
    </row>
    <row r="1884" spans="22:27" x14ac:dyDescent="0.25">
      <c r="V1884" s="6" t="str">
        <f t="shared" si="37"/>
        <v>9294Ag Challenge Limited Main Campus</v>
      </c>
      <c r="W1884" s="89">
        <v>9294</v>
      </c>
      <c r="X1884" s="90">
        <v>1</v>
      </c>
      <c r="Y1884" s="89" t="s">
        <v>619</v>
      </c>
      <c r="Z1884" s="89" t="s">
        <v>326</v>
      </c>
      <c r="AA1884" s="89" t="s">
        <v>324</v>
      </c>
    </row>
    <row r="1885" spans="22:27" x14ac:dyDescent="0.25">
      <c r="V1885" s="6" t="str">
        <f t="shared" si="37"/>
        <v>9294Ag Challenge Ltd Vet Campus</v>
      </c>
      <c r="W1885" s="89">
        <v>9294</v>
      </c>
      <c r="X1885" s="90">
        <v>2</v>
      </c>
      <c r="Y1885" s="89" t="s">
        <v>1769</v>
      </c>
      <c r="Z1885" s="89" t="s">
        <v>326</v>
      </c>
      <c r="AA1885" s="89" t="s">
        <v>324</v>
      </c>
    </row>
    <row r="1886" spans="22:27" x14ac:dyDescent="0.25">
      <c r="V1886" s="6" t="str">
        <f t="shared" si="37"/>
        <v>9294AG Challenge Limited Vet Campus</v>
      </c>
      <c r="W1886" s="89">
        <v>9294</v>
      </c>
      <c r="X1886" s="90">
        <v>9</v>
      </c>
      <c r="Y1886" s="89" t="s">
        <v>620</v>
      </c>
      <c r="Z1886" s="89" t="s">
        <v>326</v>
      </c>
      <c r="AA1886" s="89" t="s">
        <v>324</v>
      </c>
    </row>
    <row r="1887" spans="22:27" x14ac:dyDescent="0.25">
      <c r="V1887" s="6" t="str">
        <f t="shared" si="37"/>
        <v>9294Ag Challenge Limited</v>
      </c>
      <c r="W1887" s="89">
        <v>9294</v>
      </c>
      <c r="X1887" s="90">
        <v>10</v>
      </c>
      <c r="Y1887" s="89" t="s">
        <v>204</v>
      </c>
      <c r="Z1887" s="89" t="s">
        <v>326</v>
      </c>
      <c r="AA1887" s="89" t="s">
        <v>324</v>
      </c>
    </row>
    <row r="1888" spans="22:27" x14ac:dyDescent="0.25">
      <c r="V1888" s="6" t="str">
        <f t="shared" si="37"/>
        <v>9294New Site</v>
      </c>
      <c r="W1888" s="89">
        <v>9294</v>
      </c>
      <c r="X1888" s="90">
        <v>95</v>
      </c>
      <c r="Y1888" s="89" t="s">
        <v>764</v>
      </c>
      <c r="Z1888" s="89"/>
      <c r="AA1888" s="89"/>
    </row>
    <row r="1889" spans="22:27" x14ac:dyDescent="0.25">
      <c r="V1889" s="6" t="str">
        <f t="shared" si="37"/>
        <v>9310Main Campus</v>
      </c>
      <c r="W1889" s="89">
        <v>9310</v>
      </c>
      <c r="X1889" s="90">
        <v>1</v>
      </c>
      <c r="Y1889" s="89" t="s">
        <v>15</v>
      </c>
      <c r="Z1889" s="89" t="s">
        <v>523</v>
      </c>
      <c r="AA1889" s="89" t="s">
        <v>231</v>
      </c>
    </row>
    <row r="1890" spans="22:27" x14ac:dyDescent="0.25">
      <c r="V1890" s="6" t="str">
        <f t="shared" si="37"/>
        <v>9310New Site</v>
      </c>
      <c r="W1890" s="89">
        <v>9310</v>
      </c>
      <c r="X1890" s="90">
        <v>95</v>
      </c>
      <c r="Y1890" s="89" t="s">
        <v>764</v>
      </c>
      <c r="Z1890" s="89"/>
      <c r="AA1890" s="89"/>
    </row>
    <row r="1891" spans="22:27" x14ac:dyDescent="0.25">
      <c r="V1891" s="6" t="str">
        <f t="shared" si="37"/>
        <v>9324Main Campus</v>
      </c>
      <c r="W1891" s="89">
        <v>9324</v>
      </c>
      <c r="X1891" s="90">
        <v>1</v>
      </c>
      <c r="Y1891" s="89" t="s">
        <v>15</v>
      </c>
      <c r="Z1891" s="89" t="s">
        <v>227</v>
      </c>
      <c r="AA1891" s="89" t="s">
        <v>228</v>
      </c>
    </row>
    <row r="1892" spans="22:27" x14ac:dyDescent="0.25">
      <c r="V1892" s="6" t="str">
        <f t="shared" si="37"/>
        <v>9324Satellite</v>
      </c>
      <c r="W1892" s="89">
        <v>9324</v>
      </c>
      <c r="X1892" s="90">
        <v>2</v>
      </c>
      <c r="Y1892" s="89" t="s">
        <v>1120</v>
      </c>
      <c r="Z1892" s="89" t="s">
        <v>232</v>
      </c>
      <c r="AA1892" s="89" t="s">
        <v>231</v>
      </c>
    </row>
    <row r="1893" spans="22:27" x14ac:dyDescent="0.25">
      <c r="V1893" s="6" t="str">
        <f t="shared" si="37"/>
        <v>9324North Shore</v>
      </c>
      <c r="W1893" s="89">
        <v>9324</v>
      </c>
      <c r="X1893" s="90">
        <v>3</v>
      </c>
      <c r="Y1893" s="89" t="s">
        <v>402</v>
      </c>
      <c r="Z1893" s="89" t="s">
        <v>257</v>
      </c>
      <c r="AA1893" s="89" t="s">
        <v>228</v>
      </c>
    </row>
    <row r="1894" spans="22:27" x14ac:dyDescent="0.25">
      <c r="V1894" s="6" t="str">
        <f t="shared" si="37"/>
        <v>9324500 Queen Street</v>
      </c>
      <c r="W1894" s="89">
        <v>9324</v>
      </c>
      <c r="X1894" s="90">
        <v>4</v>
      </c>
      <c r="Y1894" s="89" t="s">
        <v>1121</v>
      </c>
      <c r="Z1894" s="89" t="s">
        <v>227</v>
      </c>
      <c r="AA1894" s="89" t="s">
        <v>228</v>
      </c>
    </row>
    <row r="1895" spans="22:27" x14ac:dyDescent="0.25">
      <c r="V1895" s="6" t="str">
        <f t="shared" si="37"/>
        <v>9324New Site</v>
      </c>
      <c r="W1895" s="89">
        <v>9324</v>
      </c>
      <c r="X1895" s="90">
        <v>95</v>
      </c>
      <c r="Y1895" s="89" t="s">
        <v>764</v>
      </c>
      <c r="Z1895" s="89"/>
      <c r="AA1895" s="89"/>
    </row>
    <row r="1896" spans="22:27" x14ac:dyDescent="0.25">
      <c r="V1896" s="6" t="str">
        <f t="shared" si="37"/>
        <v>9328Main Campus</v>
      </c>
      <c r="W1896" s="89">
        <v>9328</v>
      </c>
      <c r="X1896" s="90">
        <v>1</v>
      </c>
      <c r="Y1896" s="89" t="s">
        <v>15</v>
      </c>
      <c r="Z1896" s="89" t="s">
        <v>259</v>
      </c>
      <c r="AA1896" s="89" t="s">
        <v>228</v>
      </c>
    </row>
    <row r="1897" spans="22:27" x14ac:dyDescent="0.25">
      <c r="V1897" s="6" t="str">
        <f t="shared" si="37"/>
        <v>9328Mangere Branch (Training)</v>
      </c>
      <c r="W1897" s="89">
        <v>9328</v>
      </c>
      <c r="X1897" s="90">
        <v>7</v>
      </c>
      <c r="Y1897" s="89" t="s">
        <v>621</v>
      </c>
      <c r="Z1897" s="89" t="s">
        <v>259</v>
      </c>
      <c r="AA1897" s="89" t="s">
        <v>228</v>
      </c>
    </row>
    <row r="1898" spans="22:27" x14ac:dyDescent="0.25">
      <c r="V1898" s="6" t="str">
        <f t="shared" si="37"/>
        <v>9328Kelston Branch</v>
      </c>
      <c r="W1898" s="89">
        <v>9328</v>
      </c>
      <c r="X1898" s="90">
        <v>9</v>
      </c>
      <c r="Y1898" s="89" t="s">
        <v>1770</v>
      </c>
      <c r="Z1898" s="89" t="s">
        <v>266</v>
      </c>
      <c r="AA1898" s="89" t="s">
        <v>228</v>
      </c>
    </row>
    <row r="1899" spans="22:27" x14ac:dyDescent="0.25">
      <c r="V1899" s="6" t="str">
        <f t="shared" si="37"/>
        <v>9328Kelston Branch (Waitakere)</v>
      </c>
      <c r="W1899" s="89">
        <v>9328</v>
      </c>
      <c r="X1899" s="90">
        <v>9</v>
      </c>
      <c r="Y1899" s="89" t="s">
        <v>622</v>
      </c>
      <c r="Z1899" s="89" t="s">
        <v>266</v>
      </c>
      <c r="AA1899" s="89" t="s">
        <v>228</v>
      </c>
    </row>
    <row r="1900" spans="22:27" x14ac:dyDescent="0.25">
      <c r="V1900" s="6" t="str">
        <f t="shared" si="37"/>
        <v>9328Papakura Branch</v>
      </c>
      <c r="W1900" s="89">
        <v>9328</v>
      </c>
      <c r="X1900" s="90">
        <v>10</v>
      </c>
      <c r="Y1900" s="89" t="s">
        <v>623</v>
      </c>
      <c r="Z1900" s="89" t="s">
        <v>292</v>
      </c>
      <c r="AA1900" s="89" t="s">
        <v>228</v>
      </c>
    </row>
    <row r="1901" spans="22:27" x14ac:dyDescent="0.25">
      <c r="V1901" s="6" t="str">
        <f t="shared" si="37"/>
        <v>9328New Site</v>
      </c>
      <c r="W1901" s="89">
        <v>9328</v>
      </c>
      <c r="X1901" s="90">
        <v>95</v>
      </c>
      <c r="Y1901" s="89" t="s">
        <v>764</v>
      </c>
      <c r="Z1901" s="89"/>
      <c r="AA1901" s="89"/>
    </row>
    <row r="1902" spans="22:27" x14ac:dyDescent="0.25">
      <c r="V1902" s="6" t="str">
        <f t="shared" si="37"/>
        <v>9344Main Campus</v>
      </c>
      <c r="W1902" s="89">
        <v>9344</v>
      </c>
      <c r="X1902" s="90">
        <v>1</v>
      </c>
      <c r="Y1902" s="89" t="s">
        <v>15</v>
      </c>
      <c r="Z1902" s="89" t="s">
        <v>221</v>
      </c>
      <c r="AA1902" s="89" t="s">
        <v>222</v>
      </c>
    </row>
    <row r="1903" spans="22:27" x14ac:dyDescent="0.25">
      <c r="V1903" s="6" t="str">
        <f t="shared" si="37"/>
        <v>9344Main Campus</v>
      </c>
      <c r="W1903" s="89">
        <v>9344</v>
      </c>
      <c r="X1903" s="90">
        <v>1</v>
      </c>
      <c r="Y1903" s="89" t="s">
        <v>15</v>
      </c>
      <c r="Z1903" s="89" t="s">
        <v>247</v>
      </c>
      <c r="AA1903" s="89" t="s">
        <v>222</v>
      </c>
    </row>
    <row r="1904" spans="22:27" x14ac:dyDescent="0.25">
      <c r="V1904" s="6" t="str">
        <f t="shared" si="37"/>
        <v>9344Other Campus</v>
      </c>
      <c r="W1904" s="89">
        <v>9344</v>
      </c>
      <c r="X1904" s="90">
        <v>2</v>
      </c>
      <c r="Y1904" s="89" t="s">
        <v>624</v>
      </c>
      <c r="Z1904" s="89" t="s">
        <v>227</v>
      </c>
      <c r="AA1904" s="89" t="s">
        <v>228</v>
      </c>
    </row>
    <row r="1905" spans="22:27" x14ac:dyDescent="0.25">
      <c r="V1905" s="6" t="str">
        <f t="shared" si="37"/>
        <v>9344Other Campus</v>
      </c>
      <c r="W1905" s="89">
        <v>9344</v>
      </c>
      <c r="X1905" s="90">
        <v>3</v>
      </c>
      <c r="Y1905" s="89" t="s">
        <v>624</v>
      </c>
      <c r="Z1905" s="89" t="s">
        <v>247</v>
      </c>
      <c r="AA1905" s="89" t="s">
        <v>222</v>
      </c>
    </row>
    <row r="1906" spans="22:27" x14ac:dyDescent="0.25">
      <c r="V1906" s="6" t="str">
        <f t="shared" si="37"/>
        <v>9344Other Campus</v>
      </c>
      <c r="W1906" s="89">
        <v>9344</v>
      </c>
      <c r="X1906" s="90">
        <v>4</v>
      </c>
      <c r="Y1906" s="89" t="s">
        <v>624</v>
      </c>
      <c r="Z1906" s="89" t="s">
        <v>227</v>
      </c>
      <c r="AA1906" s="89" t="s">
        <v>228</v>
      </c>
    </row>
    <row r="1907" spans="22:27" x14ac:dyDescent="0.25">
      <c r="V1907" s="6" t="str">
        <f t="shared" si="37"/>
        <v>9344Other Campus</v>
      </c>
      <c r="W1907" s="89">
        <v>9344</v>
      </c>
      <c r="X1907" s="90">
        <v>5</v>
      </c>
      <c r="Y1907" s="89" t="s">
        <v>624</v>
      </c>
      <c r="Z1907" s="89" t="s">
        <v>215</v>
      </c>
      <c r="AA1907" s="89" t="s">
        <v>214</v>
      </c>
    </row>
    <row r="1908" spans="22:27" x14ac:dyDescent="0.25">
      <c r="V1908" s="6" t="str">
        <f t="shared" si="37"/>
        <v>9344New Site</v>
      </c>
      <c r="W1908" s="89">
        <v>9344</v>
      </c>
      <c r="X1908" s="90">
        <v>95</v>
      </c>
      <c r="Y1908" s="89" t="s">
        <v>764</v>
      </c>
      <c r="Z1908" s="89"/>
      <c r="AA1908" s="89"/>
    </row>
    <row r="1909" spans="22:27" x14ac:dyDescent="0.25">
      <c r="V1909" s="6" t="str">
        <f t="shared" si="37"/>
        <v>9356Main Campus</v>
      </c>
      <c r="W1909" s="89">
        <v>9356</v>
      </c>
      <c r="X1909" s="90">
        <v>1</v>
      </c>
      <c r="Y1909" s="89" t="s">
        <v>15</v>
      </c>
      <c r="Z1909" s="89" t="s">
        <v>297</v>
      </c>
      <c r="AA1909" s="89" t="s">
        <v>298</v>
      </c>
    </row>
    <row r="1910" spans="22:27" x14ac:dyDescent="0.25">
      <c r="V1910" s="6" t="str">
        <f t="shared" si="37"/>
        <v>9356Taupo (Hawkes Bay)</v>
      </c>
      <c r="W1910" s="89">
        <v>9356</v>
      </c>
      <c r="X1910" s="90">
        <v>2</v>
      </c>
      <c r="Y1910" s="89" t="s">
        <v>625</v>
      </c>
      <c r="Z1910" s="89" t="s">
        <v>316</v>
      </c>
      <c r="AA1910" s="89" t="s">
        <v>226</v>
      </c>
    </row>
    <row r="1911" spans="22:27" x14ac:dyDescent="0.25">
      <c r="V1911" s="6" t="str">
        <f t="shared" si="37"/>
        <v>9356Marlborough</v>
      </c>
      <c r="W1911" s="89">
        <v>9356</v>
      </c>
      <c r="X1911" s="90">
        <v>3</v>
      </c>
      <c r="Y1911" s="89" t="s">
        <v>10</v>
      </c>
      <c r="Z1911" s="89" t="s">
        <v>317</v>
      </c>
      <c r="AA1911" s="89" t="s">
        <v>318</v>
      </c>
    </row>
    <row r="1912" spans="22:27" x14ac:dyDescent="0.25">
      <c r="V1912" s="6" t="str">
        <f t="shared" si="37"/>
        <v>9356Motonui Agri Training Rooms</v>
      </c>
      <c r="W1912" s="89">
        <v>9356</v>
      </c>
      <c r="X1912" s="90">
        <v>4</v>
      </c>
      <c r="Y1912" s="89" t="s">
        <v>626</v>
      </c>
      <c r="Z1912" s="89" t="s">
        <v>297</v>
      </c>
      <c r="AA1912" s="89" t="s">
        <v>298</v>
      </c>
    </row>
    <row r="1913" spans="22:27" x14ac:dyDescent="0.25">
      <c r="V1913" s="6" t="str">
        <f t="shared" si="37"/>
        <v>9356Hastings (Hawkes Bay)</v>
      </c>
      <c r="W1913" s="89">
        <v>9356</v>
      </c>
      <c r="X1913" s="90">
        <v>5</v>
      </c>
      <c r="Y1913" s="89" t="s">
        <v>627</v>
      </c>
      <c r="Z1913" s="89" t="s">
        <v>305</v>
      </c>
      <c r="AA1913" s="89" t="s">
        <v>224</v>
      </c>
    </row>
    <row r="1914" spans="22:27" x14ac:dyDescent="0.25">
      <c r="V1914" s="6" t="str">
        <f t="shared" si="37"/>
        <v>9356New Site</v>
      </c>
      <c r="W1914" s="89">
        <v>9356</v>
      </c>
      <c r="X1914" s="90">
        <v>95</v>
      </c>
      <c r="Y1914" s="89" t="s">
        <v>764</v>
      </c>
      <c r="Z1914" s="89"/>
      <c r="AA1914" s="89"/>
    </row>
    <row r="1915" spans="22:27" x14ac:dyDescent="0.25">
      <c r="V1915" s="6" t="str">
        <f t="shared" si="37"/>
        <v>9359Patrick's Hairdressing Training School</v>
      </c>
      <c r="W1915" s="89">
        <v>9359</v>
      </c>
      <c r="X1915" s="90">
        <v>1</v>
      </c>
      <c r="Y1915" s="89" t="s">
        <v>628</v>
      </c>
      <c r="Z1915" s="89" t="s">
        <v>225</v>
      </c>
      <c r="AA1915" s="89" t="s">
        <v>226</v>
      </c>
    </row>
    <row r="1916" spans="22:27" x14ac:dyDescent="0.25">
      <c r="V1916" s="6" t="str">
        <f t="shared" si="37"/>
        <v>9359New Site</v>
      </c>
      <c r="W1916" s="89">
        <v>9359</v>
      </c>
      <c r="X1916" s="90">
        <v>95</v>
      </c>
      <c r="Y1916" s="89" t="s">
        <v>764</v>
      </c>
      <c r="Z1916" s="89"/>
      <c r="AA1916" s="89"/>
    </row>
    <row r="1917" spans="22:27" x14ac:dyDescent="0.25">
      <c r="V1917" s="6" t="str">
        <f t="shared" si="37"/>
        <v>9381Main Campus</v>
      </c>
      <c r="W1917" s="89">
        <v>9381</v>
      </c>
      <c r="X1917" s="90">
        <v>1</v>
      </c>
      <c r="Y1917" s="89" t="s">
        <v>15</v>
      </c>
      <c r="Z1917" s="89" t="s">
        <v>247</v>
      </c>
      <c r="AA1917" s="89" t="s">
        <v>222</v>
      </c>
    </row>
    <row r="1918" spans="22:27" x14ac:dyDescent="0.25">
      <c r="V1918" s="6" t="str">
        <f t="shared" si="37"/>
        <v>9381Ikaroa</v>
      </c>
      <c r="W1918" s="89">
        <v>9381</v>
      </c>
      <c r="X1918" s="90">
        <v>2</v>
      </c>
      <c r="Y1918" s="89" t="s">
        <v>1122</v>
      </c>
      <c r="Z1918" s="89" t="s">
        <v>314</v>
      </c>
      <c r="AA1918" s="89" t="s">
        <v>222</v>
      </c>
    </row>
    <row r="1919" spans="22:27" x14ac:dyDescent="0.25">
      <c r="V1919" s="6" t="str">
        <f t="shared" si="37"/>
        <v>9381Te Taitokerau District Office</v>
      </c>
      <c r="W1919" s="89">
        <v>9381</v>
      </c>
      <c r="X1919" s="90">
        <v>2</v>
      </c>
      <c r="Y1919" s="89" t="s">
        <v>1771</v>
      </c>
      <c r="Z1919" s="89" t="s">
        <v>236</v>
      </c>
      <c r="AA1919" s="89" t="s">
        <v>237</v>
      </c>
    </row>
    <row r="1920" spans="22:27" x14ac:dyDescent="0.25">
      <c r="V1920" s="6" t="str">
        <f t="shared" si="37"/>
        <v>9381Tamaki Makaurau District Office</v>
      </c>
      <c r="W1920" s="89">
        <v>9381</v>
      </c>
      <c r="X1920" s="90">
        <v>3</v>
      </c>
      <c r="Y1920" s="89" t="s">
        <v>1772</v>
      </c>
      <c r="Z1920" s="89" t="s">
        <v>227</v>
      </c>
      <c r="AA1920" s="89" t="s">
        <v>228</v>
      </c>
    </row>
    <row r="1921" spans="22:27" x14ac:dyDescent="0.25">
      <c r="V1921" s="6" t="str">
        <f t="shared" si="37"/>
        <v>9381Te Taitokerau</v>
      </c>
      <c r="W1921" s="89">
        <v>9381</v>
      </c>
      <c r="X1921" s="90">
        <v>3</v>
      </c>
      <c r="Y1921" s="89" t="s">
        <v>1123</v>
      </c>
      <c r="Z1921" s="89" t="s">
        <v>236</v>
      </c>
      <c r="AA1921" s="89" t="s">
        <v>237</v>
      </c>
    </row>
    <row r="1922" spans="22:27" x14ac:dyDescent="0.25">
      <c r="V1922" s="6" t="str">
        <f t="shared" ref="V1922:V1985" si="38">W1922&amp;Y1922</f>
        <v>9381Tainui District Office</v>
      </c>
      <c r="W1922" s="89">
        <v>9381</v>
      </c>
      <c r="X1922" s="90">
        <v>4</v>
      </c>
      <c r="Y1922" s="89" t="s">
        <v>1773</v>
      </c>
      <c r="Z1922" s="89" t="s">
        <v>225</v>
      </c>
      <c r="AA1922" s="89" t="s">
        <v>226</v>
      </c>
    </row>
    <row r="1923" spans="22:27" x14ac:dyDescent="0.25">
      <c r="V1923" s="6" t="str">
        <f t="shared" si="38"/>
        <v>9381Waiariki/Tuwharetoa District Office</v>
      </c>
      <c r="W1923" s="89">
        <v>9381</v>
      </c>
      <c r="X1923" s="90">
        <v>5</v>
      </c>
      <c r="Y1923" s="89" t="s">
        <v>1774</v>
      </c>
      <c r="Z1923" s="89" t="s">
        <v>232</v>
      </c>
      <c r="AA1923" s="89" t="s">
        <v>231</v>
      </c>
    </row>
    <row r="1924" spans="22:27" x14ac:dyDescent="0.25">
      <c r="V1924" s="6" t="str">
        <f t="shared" si="38"/>
        <v>9381Te Tairawhiti District Base</v>
      </c>
      <c r="W1924" s="89">
        <v>9381</v>
      </c>
      <c r="X1924" s="90">
        <v>6</v>
      </c>
      <c r="Y1924" s="89" t="s">
        <v>1775</v>
      </c>
      <c r="Z1924" s="89" t="s">
        <v>234</v>
      </c>
      <c r="AA1924" s="89" t="s">
        <v>235</v>
      </c>
    </row>
    <row r="1925" spans="22:27" x14ac:dyDescent="0.25">
      <c r="V1925" s="6" t="str">
        <f t="shared" si="38"/>
        <v>9381Kahungunu District Office</v>
      </c>
      <c r="W1925" s="89">
        <v>9381</v>
      </c>
      <c r="X1925" s="90">
        <v>7</v>
      </c>
      <c r="Y1925" s="89" t="s">
        <v>1776</v>
      </c>
      <c r="Z1925" s="89" t="s">
        <v>305</v>
      </c>
      <c r="AA1925" s="89" t="s">
        <v>224</v>
      </c>
    </row>
    <row r="1926" spans="22:27" x14ac:dyDescent="0.25">
      <c r="V1926" s="6" t="str">
        <f t="shared" si="38"/>
        <v>9381Ikaroa District Office</v>
      </c>
      <c r="W1926" s="89">
        <v>9381</v>
      </c>
      <c r="X1926" s="90">
        <v>9</v>
      </c>
      <c r="Y1926" s="89" t="s">
        <v>1777</v>
      </c>
      <c r="Z1926" s="89" t="s">
        <v>314</v>
      </c>
      <c r="AA1926" s="89" t="s">
        <v>222</v>
      </c>
    </row>
    <row r="1927" spans="22:27" x14ac:dyDescent="0.25">
      <c r="V1927" s="6" t="str">
        <f t="shared" si="38"/>
        <v>9381Te Waipounamu District Office</v>
      </c>
      <c r="W1927" s="89">
        <v>9381</v>
      </c>
      <c r="X1927" s="90">
        <v>10</v>
      </c>
      <c r="Y1927" s="89" t="s">
        <v>1778</v>
      </c>
      <c r="Z1927" s="89" t="s">
        <v>215</v>
      </c>
      <c r="AA1927" s="89" t="s">
        <v>214</v>
      </c>
    </row>
    <row r="1928" spans="22:27" x14ac:dyDescent="0.25">
      <c r="V1928" s="6" t="str">
        <f t="shared" si="38"/>
        <v>9381Aotea District Office</v>
      </c>
      <c r="W1928" s="89">
        <v>9381</v>
      </c>
      <c r="X1928" s="90">
        <v>11</v>
      </c>
      <c r="Y1928" s="89" t="s">
        <v>1779</v>
      </c>
      <c r="Z1928" s="89" t="s">
        <v>240</v>
      </c>
      <c r="AA1928" s="89" t="s">
        <v>240</v>
      </c>
    </row>
    <row r="1929" spans="22:27" x14ac:dyDescent="0.25">
      <c r="V1929" s="6" t="str">
        <f t="shared" si="38"/>
        <v>9381Mataatua/Tauranga Moana District Office</v>
      </c>
      <c r="W1929" s="89">
        <v>9381</v>
      </c>
      <c r="X1929" s="90">
        <v>12</v>
      </c>
      <c r="Y1929" s="89" t="s">
        <v>1780</v>
      </c>
      <c r="Z1929" s="89" t="s">
        <v>233</v>
      </c>
      <c r="AA1929" s="89" t="s">
        <v>231</v>
      </c>
    </row>
    <row r="1930" spans="22:27" x14ac:dyDescent="0.25">
      <c r="V1930" s="6" t="str">
        <f t="shared" si="38"/>
        <v>9381New Site</v>
      </c>
      <c r="W1930" s="89">
        <v>9381</v>
      </c>
      <c r="X1930" s="90">
        <v>95</v>
      </c>
      <c r="Y1930" s="89" t="s">
        <v>764</v>
      </c>
      <c r="Z1930" s="89"/>
      <c r="AA1930" s="89"/>
    </row>
    <row r="1931" spans="22:27" x14ac:dyDescent="0.25">
      <c r="V1931" s="6" t="str">
        <f t="shared" si="38"/>
        <v>9384Main Campus</v>
      </c>
      <c r="W1931" s="89">
        <v>9384</v>
      </c>
      <c r="X1931" s="90">
        <v>1</v>
      </c>
      <c r="Y1931" s="89" t="s">
        <v>15</v>
      </c>
      <c r="Z1931" s="89" t="s">
        <v>223</v>
      </c>
      <c r="AA1931" s="89" t="s">
        <v>224</v>
      </c>
    </row>
    <row r="1932" spans="22:27" x14ac:dyDescent="0.25">
      <c r="V1932" s="6" t="str">
        <f t="shared" si="38"/>
        <v>9384Trade and Commerce Centre Limited</v>
      </c>
      <c r="W1932" s="89">
        <v>9384</v>
      </c>
      <c r="X1932" s="90">
        <v>4</v>
      </c>
      <c r="Y1932" s="89" t="s">
        <v>205</v>
      </c>
      <c r="Z1932" s="89" t="s">
        <v>439</v>
      </c>
      <c r="AA1932" s="89" t="s">
        <v>324</v>
      </c>
    </row>
    <row r="1933" spans="22:27" x14ac:dyDescent="0.25">
      <c r="V1933" s="6" t="str">
        <f t="shared" si="38"/>
        <v>9384Trade and Commerce Centre Limited</v>
      </c>
      <c r="W1933" s="89">
        <v>9384</v>
      </c>
      <c r="X1933" s="90">
        <v>7</v>
      </c>
      <c r="Y1933" s="89" t="s">
        <v>205</v>
      </c>
      <c r="Z1933" s="89" t="s">
        <v>225</v>
      </c>
      <c r="AA1933" s="89" t="s">
        <v>226</v>
      </c>
    </row>
    <row r="1934" spans="22:27" x14ac:dyDescent="0.25">
      <c r="V1934" s="6" t="str">
        <f t="shared" si="38"/>
        <v>9384Trade and Commerce Centre Limited</v>
      </c>
      <c r="W1934" s="89">
        <v>9384</v>
      </c>
      <c r="X1934" s="90">
        <v>8</v>
      </c>
      <c r="Y1934" s="89" t="s">
        <v>205</v>
      </c>
      <c r="Z1934" s="89" t="s">
        <v>305</v>
      </c>
      <c r="AA1934" s="89" t="s">
        <v>224</v>
      </c>
    </row>
    <row r="1935" spans="22:27" x14ac:dyDescent="0.25">
      <c r="V1935" s="6" t="str">
        <f t="shared" si="38"/>
        <v>9384Trade and Commerce Centre Limited</v>
      </c>
      <c r="W1935" s="89">
        <v>9384</v>
      </c>
      <c r="X1935" s="90">
        <v>11</v>
      </c>
      <c r="Y1935" s="89" t="s">
        <v>205</v>
      </c>
      <c r="Z1935" s="89" t="s">
        <v>223</v>
      </c>
      <c r="AA1935" s="89" t="s">
        <v>224</v>
      </c>
    </row>
    <row r="1936" spans="22:27" x14ac:dyDescent="0.25">
      <c r="V1936" s="6" t="str">
        <f t="shared" si="38"/>
        <v>9384Trade and Commerce Centre Limited</v>
      </c>
      <c r="W1936" s="89">
        <v>9384</v>
      </c>
      <c r="X1936" s="90">
        <v>12</v>
      </c>
      <c r="Y1936" s="89" t="s">
        <v>205</v>
      </c>
      <c r="Z1936" s="89" t="s">
        <v>223</v>
      </c>
      <c r="AA1936" s="89" t="s">
        <v>224</v>
      </c>
    </row>
    <row r="1937" spans="22:27" x14ac:dyDescent="0.25">
      <c r="V1937" s="6" t="str">
        <f t="shared" si="38"/>
        <v>9384Trade and Commerce Centre Limited</v>
      </c>
      <c r="W1937" s="89">
        <v>9384</v>
      </c>
      <c r="X1937" s="90">
        <v>15</v>
      </c>
      <c r="Y1937" s="89" t="s">
        <v>205</v>
      </c>
      <c r="Z1937" s="89" t="s">
        <v>297</v>
      </c>
      <c r="AA1937" s="89" t="s">
        <v>298</v>
      </c>
    </row>
    <row r="1938" spans="22:27" x14ac:dyDescent="0.25">
      <c r="V1938" s="6" t="str">
        <f t="shared" si="38"/>
        <v>9384Trade and Commerce Centre Limited</v>
      </c>
      <c r="W1938" s="89">
        <v>9384</v>
      </c>
      <c r="X1938" s="90">
        <v>18</v>
      </c>
      <c r="Y1938" s="89" t="s">
        <v>205</v>
      </c>
      <c r="Z1938" s="89" t="s">
        <v>277</v>
      </c>
      <c r="AA1938" s="89" t="s">
        <v>228</v>
      </c>
    </row>
    <row r="1939" spans="22:27" x14ac:dyDescent="0.25">
      <c r="V1939" s="6" t="str">
        <f t="shared" si="38"/>
        <v>9384Trade and Commerce Centre Limited</v>
      </c>
      <c r="W1939" s="89">
        <v>9384</v>
      </c>
      <c r="X1939" s="90">
        <v>19</v>
      </c>
      <c r="Y1939" s="89" t="s">
        <v>205</v>
      </c>
      <c r="Z1939" s="89" t="s">
        <v>277</v>
      </c>
      <c r="AA1939" s="89" t="s">
        <v>228</v>
      </c>
    </row>
    <row r="1940" spans="22:27" x14ac:dyDescent="0.25">
      <c r="V1940" s="6" t="str">
        <f t="shared" si="38"/>
        <v>9384Trade and Commerce Centre Limited</v>
      </c>
      <c r="W1940" s="89">
        <v>9384</v>
      </c>
      <c r="X1940" s="90">
        <v>20</v>
      </c>
      <c r="Y1940" s="89" t="s">
        <v>205</v>
      </c>
      <c r="Z1940" s="89" t="s">
        <v>232</v>
      </c>
      <c r="AA1940" s="89" t="s">
        <v>231</v>
      </c>
    </row>
    <row r="1941" spans="22:27" x14ac:dyDescent="0.25">
      <c r="V1941" s="6" t="str">
        <f t="shared" si="38"/>
        <v>9384Trade and Commerce Centre Limited</v>
      </c>
      <c r="W1941" s="89">
        <v>9384</v>
      </c>
      <c r="X1941" s="90">
        <v>22</v>
      </c>
      <c r="Y1941" s="89" t="s">
        <v>205</v>
      </c>
      <c r="Z1941" s="89" t="s">
        <v>230</v>
      </c>
      <c r="AA1941" s="89" t="s">
        <v>231</v>
      </c>
    </row>
    <row r="1942" spans="22:27" x14ac:dyDescent="0.25">
      <c r="V1942" s="6" t="str">
        <f t="shared" si="38"/>
        <v>9384Trade and Commerce Centre Limited</v>
      </c>
      <c r="W1942" s="89">
        <v>9384</v>
      </c>
      <c r="X1942" s="90">
        <v>23</v>
      </c>
      <c r="Y1942" s="89" t="s">
        <v>205</v>
      </c>
      <c r="Z1942" s="89" t="s">
        <v>218</v>
      </c>
      <c r="AA1942" s="89" t="s">
        <v>214</v>
      </c>
    </row>
    <row r="1943" spans="22:27" x14ac:dyDescent="0.25">
      <c r="V1943" s="6" t="str">
        <f t="shared" si="38"/>
        <v>9384Trade and Commerce Centre Limited</v>
      </c>
      <c r="W1943" s="89">
        <v>9384</v>
      </c>
      <c r="X1943" s="90">
        <v>26</v>
      </c>
      <c r="Y1943" s="89" t="s">
        <v>205</v>
      </c>
      <c r="Z1943" s="89" t="s">
        <v>326</v>
      </c>
      <c r="AA1943" s="89" t="s">
        <v>324</v>
      </c>
    </row>
    <row r="1944" spans="22:27" x14ac:dyDescent="0.25">
      <c r="V1944" s="6" t="str">
        <f t="shared" si="38"/>
        <v>9384Trade and Commerce Centre Limited</v>
      </c>
      <c r="W1944" s="89">
        <v>9384</v>
      </c>
      <c r="X1944" s="90">
        <v>30</v>
      </c>
      <c r="Y1944" s="89" t="s">
        <v>205</v>
      </c>
      <c r="Z1944" s="89" t="s">
        <v>323</v>
      </c>
      <c r="AA1944" s="89" t="s">
        <v>324</v>
      </c>
    </row>
    <row r="1945" spans="22:27" x14ac:dyDescent="0.25">
      <c r="V1945" s="6" t="str">
        <f t="shared" si="38"/>
        <v>9384Trade and Commerce Centre Limited</v>
      </c>
      <c r="W1945" s="89">
        <v>9384</v>
      </c>
      <c r="X1945" s="90">
        <v>31</v>
      </c>
      <c r="Y1945" s="89" t="s">
        <v>205</v>
      </c>
      <c r="Z1945" s="89" t="s">
        <v>320</v>
      </c>
      <c r="AA1945" s="89" t="s">
        <v>222</v>
      </c>
    </row>
    <row r="1946" spans="22:27" x14ac:dyDescent="0.25">
      <c r="V1946" s="6" t="str">
        <f t="shared" si="38"/>
        <v>9384Trade and Commerce Centre Limited</v>
      </c>
      <c r="W1946" s="89">
        <v>9384</v>
      </c>
      <c r="X1946" s="90">
        <v>32</v>
      </c>
      <c r="Y1946" s="89" t="s">
        <v>205</v>
      </c>
      <c r="Z1946" s="89" t="s">
        <v>323</v>
      </c>
      <c r="AA1946" s="89" t="s">
        <v>324</v>
      </c>
    </row>
    <row r="1947" spans="22:27" x14ac:dyDescent="0.25">
      <c r="V1947" s="6" t="str">
        <f t="shared" si="38"/>
        <v>9384Trade and Commerce Centre Limited</v>
      </c>
      <c r="W1947" s="89">
        <v>9384</v>
      </c>
      <c r="X1947" s="90">
        <v>33</v>
      </c>
      <c r="Y1947" s="89" t="s">
        <v>205</v>
      </c>
      <c r="Z1947" s="89" t="s">
        <v>221</v>
      </c>
      <c r="AA1947" s="89" t="s">
        <v>222</v>
      </c>
    </row>
    <row r="1948" spans="22:27" x14ac:dyDescent="0.25">
      <c r="V1948" s="6" t="str">
        <f t="shared" si="38"/>
        <v>9384Trade and Commerce Centre Limited</v>
      </c>
      <c r="W1948" s="89">
        <v>9384</v>
      </c>
      <c r="X1948" s="90">
        <v>35</v>
      </c>
      <c r="Y1948" s="89" t="s">
        <v>205</v>
      </c>
      <c r="Z1948" s="89" t="s">
        <v>325</v>
      </c>
      <c r="AA1948" s="89" t="s">
        <v>324</v>
      </c>
    </row>
    <row r="1949" spans="22:27" x14ac:dyDescent="0.25">
      <c r="V1949" s="6" t="str">
        <f t="shared" si="38"/>
        <v>9384Trade and Commerce Centre Limited</v>
      </c>
      <c r="W1949" s="89">
        <v>9384</v>
      </c>
      <c r="X1949" s="90">
        <v>37</v>
      </c>
      <c r="Y1949" s="89" t="s">
        <v>205</v>
      </c>
      <c r="Z1949" s="89" t="s">
        <v>321</v>
      </c>
      <c r="AA1949" s="89" t="s">
        <v>222</v>
      </c>
    </row>
    <row r="1950" spans="22:27" x14ac:dyDescent="0.25">
      <c r="V1950" s="6" t="str">
        <f t="shared" si="38"/>
        <v>9384Trade and Commerce Centre Limited</v>
      </c>
      <c r="W1950" s="89">
        <v>9384</v>
      </c>
      <c r="X1950" s="90">
        <v>38</v>
      </c>
      <c r="Y1950" s="89" t="s">
        <v>205</v>
      </c>
      <c r="Z1950" s="89" t="s">
        <v>221</v>
      </c>
      <c r="AA1950" s="89" t="s">
        <v>222</v>
      </c>
    </row>
    <row r="1951" spans="22:27" x14ac:dyDescent="0.25">
      <c r="V1951" s="6" t="str">
        <f t="shared" si="38"/>
        <v>9384Trade and Commerce Centre Limited</v>
      </c>
      <c r="W1951" s="89">
        <v>9384</v>
      </c>
      <c r="X1951" s="90">
        <v>39</v>
      </c>
      <c r="Y1951" s="89" t="s">
        <v>205</v>
      </c>
      <c r="Z1951" s="89" t="s">
        <v>234</v>
      </c>
      <c r="AA1951" s="89" t="s">
        <v>235</v>
      </c>
    </row>
    <row r="1952" spans="22:27" x14ac:dyDescent="0.25">
      <c r="V1952" s="6" t="str">
        <f t="shared" si="38"/>
        <v>9384Trade and Commerce Centre Limited</v>
      </c>
      <c r="W1952" s="89">
        <v>9384</v>
      </c>
      <c r="X1952" s="90">
        <v>40</v>
      </c>
      <c r="Y1952" s="89" t="s">
        <v>205</v>
      </c>
      <c r="Z1952" s="89" t="s">
        <v>297</v>
      </c>
      <c r="AA1952" s="89" t="s">
        <v>298</v>
      </c>
    </row>
    <row r="1953" spans="22:27" x14ac:dyDescent="0.25">
      <c r="V1953" s="6" t="str">
        <f t="shared" si="38"/>
        <v>9384Trade and Commerce Centre Limited</v>
      </c>
      <c r="W1953" s="89">
        <v>9384</v>
      </c>
      <c r="X1953" s="90">
        <v>42</v>
      </c>
      <c r="Y1953" s="89" t="s">
        <v>205</v>
      </c>
      <c r="Z1953" s="89" t="s">
        <v>221</v>
      </c>
      <c r="AA1953" s="89" t="s">
        <v>222</v>
      </c>
    </row>
    <row r="1954" spans="22:27" x14ac:dyDescent="0.25">
      <c r="V1954" s="6" t="str">
        <f t="shared" si="38"/>
        <v>9384Trade and Commerce Centre Limited</v>
      </c>
      <c r="W1954" s="89">
        <v>9384</v>
      </c>
      <c r="X1954" s="90">
        <v>43</v>
      </c>
      <c r="Y1954" s="89" t="s">
        <v>205</v>
      </c>
      <c r="Z1954" s="89" t="s">
        <v>326</v>
      </c>
      <c r="AA1954" s="89" t="s">
        <v>324</v>
      </c>
    </row>
    <row r="1955" spans="22:27" x14ac:dyDescent="0.25">
      <c r="V1955" s="6" t="str">
        <f t="shared" si="38"/>
        <v>9384New Site</v>
      </c>
      <c r="W1955" s="89">
        <v>9384</v>
      </c>
      <c r="X1955" s="90">
        <v>95</v>
      </c>
      <c r="Y1955" s="89" t="s">
        <v>764</v>
      </c>
      <c r="Z1955" s="89"/>
      <c r="AA1955" s="89"/>
    </row>
    <row r="1956" spans="22:27" x14ac:dyDescent="0.25">
      <c r="V1956" s="6" t="str">
        <f t="shared" si="38"/>
        <v>9386Main Campus -  Whakatane</v>
      </c>
      <c r="W1956" s="89">
        <v>9386</v>
      </c>
      <c r="X1956" s="90">
        <v>1</v>
      </c>
      <c r="Y1956" s="89" t="s">
        <v>629</v>
      </c>
      <c r="Z1956" s="89" t="s">
        <v>233</v>
      </c>
      <c r="AA1956" s="89" t="s">
        <v>231</v>
      </c>
    </row>
    <row r="1957" spans="22:27" x14ac:dyDescent="0.25">
      <c r="V1957" s="6" t="str">
        <f t="shared" si="38"/>
        <v>9386Awatope</v>
      </c>
      <c r="W1957" s="89">
        <v>9386</v>
      </c>
      <c r="X1957" s="90">
        <v>2</v>
      </c>
      <c r="Y1957" s="89" t="s">
        <v>1781</v>
      </c>
      <c r="Z1957" s="89" t="s">
        <v>221</v>
      </c>
      <c r="AA1957" s="89" t="s">
        <v>222</v>
      </c>
    </row>
    <row r="1958" spans="22:27" x14ac:dyDescent="0.25">
      <c r="V1958" s="6" t="str">
        <f t="shared" si="38"/>
        <v>9386South Auckland</v>
      </c>
      <c r="W1958" s="89">
        <v>9386</v>
      </c>
      <c r="X1958" s="90">
        <v>3</v>
      </c>
      <c r="Y1958" s="89" t="s">
        <v>630</v>
      </c>
      <c r="Z1958" s="89" t="s">
        <v>259</v>
      </c>
      <c r="AA1958" s="89" t="s">
        <v>228</v>
      </c>
    </row>
    <row r="1959" spans="22:27" x14ac:dyDescent="0.25">
      <c r="V1959" s="6" t="str">
        <f t="shared" si="38"/>
        <v>9386Te Wananga o Aotearoa</v>
      </c>
      <c r="W1959" s="89">
        <v>9386</v>
      </c>
      <c r="X1959" s="90">
        <v>4</v>
      </c>
      <c r="Y1959" s="89" t="s">
        <v>1418</v>
      </c>
      <c r="Z1959" s="89" t="s">
        <v>393</v>
      </c>
      <c r="AA1959" s="89" t="s">
        <v>226</v>
      </c>
    </row>
    <row r="1960" spans="22:27" x14ac:dyDescent="0.25">
      <c r="V1960" s="6" t="str">
        <f t="shared" si="38"/>
        <v>9386North Shore</v>
      </c>
      <c r="W1960" s="89">
        <v>9386</v>
      </c>
      <c r="X1960" s="90">
        <v>5</v>
      </c>
      <c r="Y1960" s="89" t="s">
        <v>402</v>
      </c>
      <c r="Z1960" s="89" t="s">
        <v>257</v>
      </c>
      <c r="AA1960" s="89" t="s">
        <v>228</v>
      </c>
    </row>
    <row r="1961" spans="22:27" x14ac:dyDescent="0.25">
      <c r="V1961" s="6" t="str">
        <f t="shared" si="38"/>
        <v>9386Otaki</v>
      </c>
      <c r="W1961" s="89">
        <v>9386</v>
      </c>
      <c r="X1961" s="90">
        <v>6</v>
      </c>
      <c r="Y1961" s="89" t="s">
        <v>47</v>
      </c>
      <c r="Z1961" s="89" t="s">
        <v>320</v>
      </c>
      <c r="AA1961" s="89" t="s">
        <v>222</v>
      </c>
    </row>
    <row r="1962" spans="22:27" x14ac:dyDescent="0.25">
      <c r="V1962" s="6" t="str">
        <f t="shared" si="38"/>
        <v>9386Kainga mo Te Reo</v>
      </c>
      <c r="W1962" s="89">
        <v>9386</v>
      </c>
      <c r="X1962" s="90">
        <v>7</v>
      </c>
      <c r="Y1962" s="89" t="s">
        <v>1782</v>
      </c>
      <c r="Z1962" s="89" t="s">
        <v>232</v>
      </c>
      <c r="AA1962" s="89" t="s">
        <v>231</v>
      </c>
    </row>
    <row r="1963" spans="22:27" x14ac:dyDescent="0.25">
      <c r="V1963" s="6" t="str">
        <f t="shared" si="38"/>
        <v>9386Para ki Tawhiti</v>
      </c>
      <c r="W1963" s="89">
        <v>9386</v>
      </c>
      <c r="X1963" s="90">
        <v>8</v>
      </c>
      <c r="Y1963" s="89" t="s">
        <v>1783</v>
      </c>
      <c r="Z1963" s="89" t="s">
        <v>325</v>
      </c>
      <c r="AA1963" s="89" t="s">
        <v>324</v>
      </c>
    </row>
    <row r="1964" spans="22:27" x14ac:dyDescent="0.25">
      <c r="V1964" s="6" t="str">
        <f t="shared" si="38"/>
        <v>9386New Plymouth</v>
      </c>
      <c r="W1964" s="89">
        <v>9386</v>
      </c>
      <c r="X1964" s="90">
        <v>9</v>
      </c>
      <c r="Y1964" s="89" t="s">
        <v>110</v>
      </c>
      <c r="Z1964" s="89" t="s">
        <v>297</v>
      </c>
      <c r="AA1964" s="89" t="s">
        <v>298</v>
      </c>
    </row>
    <row r="1965" spans="22:27" x14ac:dyDescent="0.25">
      <c r="V1965" s="6" t="str">
        <f t="shared" si="38"/>
        <v>9386Tokomaru Bay</v>
      </c>
      <c r="W1965" s="89">
        <v>9386</v>
      </c>
      <c r="X1965" s="90">
        <v>10</v>
      </c>
      <c r="Y1965" s="89" t="s">
        <v>1784</v>
      </c>
      <c r="Z1965" s="89" t="s">
        <v>234</v>
      </c>
      <c r="AA1965" s="89" t="s">
        <v>235</v>
      </c>
    </row>
    <row r="1966" spans="22:27" x14ac:dyDescent="0.25">
      <c r="V1966" s="6" t="str">
        <f t="shared" si="38"/>
        <v>9386Waiariki</v>
      </c>
      <c r="W1966" s="89">
        <v>9386</v>
      </c>
      <c r="X1966" s="90">
        <v>11</v>
      </c>
      <c r="Y1966" s="89" t="s">
        <v>405</v>
      </c>
      <c r="Z1966" s="89" t="s">
        <v>232</v>
      </c>
      <c r="AA1966" s="89" t="s">
        <v>231</v>
      </c>
    </row>
    <row r="1967" spans="22:27" x14ac:dyDescent="0.25">
      <c r="V1967" s="6" t="str">
        <f t="shared" si="38"/>
        <v>9386Mahitahi Trust</v>
      </c>
      <c r="W1967" s="89">
        <v>9386</v>
      </c>
      <c r="X1967" s="90">
        <v>13</v>
      </c>
      <c r="Y1967" s="89" t="s">
        <v>1785</v>
      </c>
      <c r="Z1967" s="89" t="s">
        <v>227</v>
      </c>
      <c r="AA1967" s="89" t="s">
        <v>228</v>
      </c>
    </row>
    <row r="1968" spans="22:27" x14ac:dyDescent="0.25">
      <c r="V1968" s="6" t="str">
        <f t="shared" si="38"/>
        <v>9386Tauranga</v>
      </c>
      <c r="W1968" s="89">
        <v>9386</v>
      </c>
      <c r="X1968" s="90">
        <v>14</v>
      </c>
      <c r="Y1968" s="89" t="s">
        <v>101</v>
      </c>
      <c r="Z1968" s="89" t="s">
        <v>230</v>
      </c>
      <c r="AA1968" s="89" t="s">
        <v>231</v>
      </c>
    </row>
    <row r="1969" spans="22:27" x14ac:dyDescent="0.25">
      <c r="V1969" s="6" t="str">
        <f t="shared" si="38"/>
        <v>9386Hamilton Outpost</v>
      </c>
      <c r="W1969" s="89">
        <v>9386</v>
      </c>
      <c r="X1969" s="90">
        <v>15</v>
      </c>
      <c r="Y1969" s="89" t="s">
        <v>1786</v>
      </c>
      <c r="Z1969" s="89" t="s">
        <v>225</v>
      </c>
      <c r="AA1969" s="89" t="s">
        <v>226</v>
      </c>
    </row>
    <row r="1970" spans="22:27" x14ac:dyDescent="0.25">
      <c r="V1970" s="6" t="str">
        <f t="shared" si="38"/>
        <v>9386Christchurch Outpost</v>
      </c>
      <c r="W1970" s="89">
        <v>9386</v>
      </c>
      <c r="X1970" s="90">
        <v>16</v>
      </c>
      <c r="Y1970" s="89" t="s">
        <v>1787</v>
      </c>
      <c r="Z1970" s="89" t="s">
        <v>215</v>
      </c>
      <c r="AA1970" s="89" t="s">
        <v>214</v>
      </c>
    </row>
    <row r="1971" spans="22:27" x14ac:dyDescent="0.25">
      <c r="V1971" s="6" t="str">
        <f t="shared" si="38"/>
        <v>9386Whangaroa</v>
      </c>
      <c r="W1971" s="89">
        <v>9386</v>
      </c>
      <c r="X1971" s="90">
        <v>17</v>
      </c>
      <c r="Y1971" s="89" t="s">
        <v>631</v>
      </c>
      <c r="Z1971" s="89" t="s">
        <v>246</v>
      </c>
      <c r="AA1971" s="89" t="s">
        <v>237</v>
      </c>
    </row>
    <row r="1972" spans="22:27" x14ac:dyDescent="0.25">
      <c r="V1972" s="6" t="str">
        <f t="shared" si="38"/>
        <v>9386Whangarei</v>
      </c>
      <c r="W1972" s="89">
        <v>9386</v>
      </c>
      <c r="X1972" s="90">
        <v>18</v>
      </c>
      <c r="Y1972" s="89" t="s">
        <v>38</v>
      </c>
      <c r="Z1972" s="89" t="s">
        <v>236</v>
      </c>
      <c r="AA1972" s="89" t="s">
        <v>237</v>
      </c>
    </row>
    <row r="1973" spans="22:27" x14ac:dyDescent="0.25">
      <c r="V1973" s="6" t="str">
        <f t="shared" si="38"/>
        <v>9386Poneke</v>
      </c>
      <c r="W1973" s="89">
        <v>9386</v>
      </c>
      <c r="X1973" s="90">
        <v>19</v>
      </c>
      <c r="Y1973" s="89" t="s">
        <v>632</v>
      </c>
      <c r="Z1973" s="89" t="s">
        <v>247</v>
      </c>
      <c r="AA1973" s="89" t="s">
        <v>222</v>
      </c>
    </row>
    <row r="1974" spans="22:27" x14ac:dyDescent="0.25">
      <c r="V1974" s="6" t="str">
        <f t="shared" si="38"/>
        <v>9386St. Josephs Catholic School</v>
      </c>
      <c r="W1974" s="89">
        <v>9386</v>
      </c>
      <c r="X1974" s="90">
        <v>20</v>
      </c>
      <c r="Y1974" s="89" t="s">
        <v>633</v>
      </c>
      <c r="Z1974" s="89" t="s">
        <v>233</v>
      </c>
      <c r="AA1974" s="89" t="s">
        <v>231</v>
      </c>
    </row>
    <row r="1975" spans="22:27" x14ac:dyDescent="0.25">
      <c r="V1975" s="6" t="str">
        <f t="shared" si="38"/>
        <v>9386Te Kura Kaupapa Maori o Ngati Kahungunu ki Heretaunga</v>
      </c>
      <c r="W1975" s="89">
        <v>9386</v>
      </c>
      <c r="X1975" s="90">
        <v>21</v>
      </c>
      <c r="Y1975" s="89" t="s">
        <v>634</v>
      </c>
      <c r="Z1975" s="89" t="s">
        <v>305</v>
      </c>
      <c r="AA1975" s="89" t="s">
        <v>224</v>
      </c>
    </row>
    <row r="1976" spans="22:27" x14ac:dyDescent="0.25">
      <c r="V1976" s="6" t="str">
        <f t="shared" si="38"/>
        <v>9386Tamaki</v>
      </c>
      <c r="W1976" s="89">
        <v>9386</v>
      </c>
      <c r="X1976" s="90">
        <v>22</v>
      </c>
      <c r="Y1976" s="89" t="s">
        <v>635</v>
      </c>
      <c r="Z1976" s="89" t="s">
        <v>227</v>
      </c>
      <c r="AA1976" s="89" t="s">
        <v>228</v>
      </c>
    </row>
    <row r="1977" spans="22:27" x14ac:dyDescent="0.25">
      <c r="V1977" s="6" t="str">
        <f t="shared" si="38"/>
        <v>9386Tamaki</v>
      </c>
      <c r="W1977" s="89">
        <v>9386</v>
      </c>
      <c r="X1977" s="90">
        <v>22</v>
      </c>
      <c r="Y1977" s="89" t="s">
        <v>635</v>
      </c>
      <c r="Z1977" s="89" t="s">
        <v>259</v>
      </c>
      <c r="AA1977" s="89" t="s">
        <v>228</v>
      </c>
    </row>
    <row r="1978" spans="22:27" x14ac:dyDescent="0.25">
      <c r="V1978" s="6" t="str">
        <f t="shared" si="38"/>
        <v>9386Rotorua</v>
      </c>
      <c r="W1978" s="89">
        <v>9386</v>
      </c>
      <c r="X1978" s="90">
        <v>23</v>
      </c>
      <c r="Y1978" s="89" t="s">
        <v>100</v>
      </c>
      <c r="Z1978" s="89" t="s">
        <v>232</v>
      </c>
      <c r="AA1978" s="89" t="s">
        <v>231</v>
      </c>
    </row>
    <row r="1979" spans="22:27" x14ac:dyDescent="0.25">
      <c r="V1979" s="6" t="str">
        <f t="shared" si="38"/>
        <v>9386Christchurch</v>
      </c>
      <c r="W1979" s="89">
        <v>9386</v>
      </c>
      <c r="X1979" s="90">
        <v>24</v>
      </c>
      <c r="Y1979" s="89" t="s">
        <v>37</v>
      </c>
      <c r="Z1979" s="89" t="s">
        <v>215</v>
      </c>
      <c r="AA1979" s="89" t="s">
        <v>214</v>
      </c>
    </row>
    <row r="1980" spans="22:27" x14ac:dyDescent="0.25">
      <c r="V1980" s="6" t="str">
        <f t="shared" si="38"/>
        <v>9386Rotorua</v>
      </c>
      <c r="W1980" s="89">
        <v>9386</v>
      </c>
      <c r="X1980" s="90">
        <v>25</v>
      </c>
      <c r="Y1980" s="89" t="s">
        <v>100</v>
      </c>
      <c r="Z1980" s="89" t="s">
        <v>232</v>
      </c>
      <c r="AA1980" s="89" t="s">
        <v>231</v>
      </c>
    </row>
    <row r="1981" spans="22:27" x14ac:dyDescent="0.25">
      <c r="V1981" s="6" t="str">
        <f t="shared" si="38"/>
        <v>9386NorthTec's Kaikohe Learning Centre</v>
      </c>
      <c r="W1981" s="89">
        <v>9386</v>
      </c>
      <c r="X1981" s="90">
        <v>26</v>
      </c>
      <c r="Y1981" s="89" t="s">
        <v>636</v>
      </c>
      <c r="Z1981" s="89" t="s">
        <v>246</v>
      </c>
      <c r="AA1981" s="89" t="s">
        <v>237</v>
      </c>
    </row>
    <row r="1982" spans="22:27" x14ac:dyDescent="0.25">
      <c r="V1982" s="6" t="str">
        <f t="shared" si="38"/>
        <v>9386NorthTec's Kaitaia Learning Centre</v>
      </c>
      <c r="W1982" s="89">
        <v>9386</v>
      </c>
      <c r="X1982" s="90">
        <v>27</v>
      </c>
      <c r="Y1982" s="89" t="s">
        <v>637</v>
      </c>
      <c r="Z1982" s="89" t="s">
        <v>246</v>
      </c>
      <c r="AA1982" s="89" t="s">
        <v>237</v>
      </c>
    </row>
    <row r="1983" spans="22:27" x14ac:dyDescent="0.25">
      <c r="V1983" s="6" t="str">
        <f t="shared" si="38"/>
        <v>9386NorthTec's Bay of Islands Campus</v>
      </c>
      <c r="W1983" s="89">
        <v>9386</v>
      </c>
      <c r="X1983" s="90">
        <v>28</v>
      </c>
      <c r="Y1983" s="89" t="s">
        <v>638</v>
      </c>
      <c r="Z1983" s="89" t="s">
        <v>246</v>
      </c>
      <c r="AA1983" s="89" t="s">
        <v>237</v>
      </c>
    </row>
    <row r="1984" spans="22:27" x14ac:dyDescent="0.25">
      <c r="V1984" s="6" t="str">
        <f t="shared" si="38"/>
        <v>9386NorthTec</v>
      </c>
      <c r="W1984" s="89">
        <v>9386</v>
      </c>
      <c r="X1984" s="90">
        <v>29</v>
      </c>
      <c r="Y1984" s="89" t="s">
        <v>639</v>
      </c>
      <c r="Z1984" s="89" t="s">
        <v>236</v>
      </c>
      <c r="AA1984" s="89" t="s">
        <v>237</v>
      </c>
    </row>
    <row r="1985" spans="22:27" x14ac:dyDescent="0.25">
      <c r="V1985" s="6" t="str">
        <f t="shared" si="38"/>
        <v>9386Bay of Plenty Polytechnic Windermere Campua</v>
      </c>
      <c r="W1985" s="89">
        <v>9386</v>
      </c>
      <c r="X1985" s="90">
        <v>30</v>
      </c>
      <c r="Y1985" s="89" t="s">
        <v>1788</v>
      </c>
      <c r="Z1985" s="89" t="s">
        <v>240</v>
      </c>
      <c r="AA1985" s="89" t="s">
        <v>240</v>
      </c>
    </row>
    <row r="1986" spans="22:27" x14ac:dyDescent="0.25">
      <c r="V1986" s="6" t="str">
        <f t="shared" ref="V1986:V2049" si="39">W1986&amp;Y1986</f>
        <v>9386Tolaga Bay Area School</v>
      </c>
      <c r="W1986" s="89">
        <v>9386</v>
      </c>
      <c r="X1986" s="90">
        <v>31</v>
      </c>
      <c r="Y1986" s="89" t="s">
        <v>1789</v>
      </c>
      <c r="Z1986" s="89" t="s">
        <v>240</v>
      </c>
      <c r="AA1986" s="89" t="s">
        <v>240</v>
      </c>
    </row>
    <row r="1987" spans="22:27" x14ac:dyDescent="0.25">
      <c r="V1987" s="6" t="str">
        <f t="shared" si="39"/>
        <v>9386New Site</v>
      </c>
      <c r="W1987" s="89">
        <v>9386</v>
      </c>
      <c r="X1987" s="90">
        <v>95</v>
      </c>
      <c r="Y1987" s="89" t="s">
        <v>764</v>
      </c>
      <c r="Z1987" s="89"/>
      <c r="AA1987" s="89"/>
    </row>
    <row r="1988" spans="22:27" x14ac:dyDescent="0.25">
      <c r="V1988" s="6" t="str">
        <f t="shared" si="39"/>
        <v>9386Distance delivery</v>
      </c>
      <c r="W1988" s="89">
        <v>9386</v>
      </c>
      <c r="X1988" s="90">
        <v>98</v>
      </c>
      <c r="Y1988" s="89" t="s">
        <v>1124</v>
      </c>
      <c r="Z1988" s="89" t="s">
        <v>822</v>
      </c>
      <c r="AA1988" s="89" t="s">
        <v>822</v>
      </c>
    </row>
    <row r="1989" spans="22:27" x14ac:dyDescent="0.25">
      <c r="V1989" s="6" t="str">
        <f t="shared" si="39"/>
        <v>9386Community Education</v>
      </c>
      <c r="W1989" s="89">
        <v>9386</v>
      </c>
      <c r="X1989" s="90">
        <v>99</v>
      </c>
      <c r="Y1989" s="89" t="s">
        <v>875</v>
      </c>
      <c r="Z1989" s="89" t="s">
        <v>875</v>
      </c>
      <c r="AA1989" s="89" t="s">
        <v>875</v>
      </c>
    </row>
    <row r="1990" spans="22:27" x14ac:dyDescent="0.25">
      <c r="V1990" s="6" t="str">
        <f t="shared" si="39"/>
        <v>9386Whakatane Campus</v>
      </c>
      <c r="W1990" s="89">
        <v>9386</v>
      </c>
      <c r="X1990" s="90" t="s">
        <v>1790</v>
      </c>
      <c r="Y1990" s="89" t="s">
        <v>389</v>
      </c>
      <c r="Z1990" s="89" t="s">
        <v>233</v>
      </c>
      <c r="AA1990" s="89" t="s">
        <v>231</v>
      </c>
    </row>
    <row r="1991" spans="22:27" x14ac:dyDescent="0.25">
      <c r="V1991" s="6" t="str">
        <f t="shared" si="39"/>
        <v>9388Main Campus</v>
      </c>
      <c r="W1991" s="89">
        <v>9388</v>
      </c>
      <c r="X1991" s="90">
        <v>1</v>
      </c>
      <c r="Y1991" s="89" t="s">
        <v>15</v>
      </c>
      <c r="Z1991" s="89" t="s">
        <v>314</v>
      </c>
      <c r="AA1991" s="89" t="s">
        <v>222</v>
      </c>
    </row>
    <row r="1992" spans="22:27" x14ac:dyDescent="0.25">
      <c r="V1992" s="6" t="str">
        <f t="shared" si="39"/>
        <v>9388YMCA Christchurch</v>
      </c>
      <c r="W1992" s="89">
        <v>9388</v>
      </c>
      <c r="X1992" s="90">
        <v>2</v>
      </c>
      <c r="Y1992" s="89" t="s">
        <v>640</v>
      </c>
      <c r="Z1992" s="89" t="s">
        <v>215</v>
      </c>
      <c r="AA1992" s="89" t="s">
        <v>214</v>
      </c>
    </row>
    <row r="1993" spans="22:27" x14ac:dyDescent="0.25">
      <c r="V1993" s="6" t="str">
        <f t="shared" si="39"/>
        <v>9388YMCA Invercargill</v>
      </c>
      <c r="W1993" s="89">
        <v>9388</v>
      </c>
      <c r="X1993" s="90">
        <v>3</v>
      </c>
      <c r="Y1993" s="89" t="s">
        <v>641</v>
      </c>
      <c r="Z1993" s="89" t="s">
        <v>376</v>
      </c>
      <c r="AA1993" s="89" t="s">
        <v>377</v>
      </c>
    </row>
    <row r="1994" spans="22:27" x14ac:dyDescent="0.25">
      <c r="V1994" s="6" t="str">
        <f t="shared" si="39"/>
        <v>9388YMCA Hawkes Bay</v>
      </c>
      <c r="W1994" s="89">
        <v>9388</v>
      </c>
      <c r="X1994" s="90">
        <v>4</v>
      </c>
      <c r="Y1994" s="89" t="s">
        <v>642</v>
      </c>
      <c r="Z1994" s="89" t="s">
        <v>305</v>
      </c>
      <c r="AA1994" s="89" t="s">
        <v>224</v>
      </c>
    </row>
    <row r="1995" spans="22:27" x14ac:dyDescent="0.25">
      <c r="V1995" s="6" t="str">
        <f t="shared" si="39"/>
        <v>9388Masterton</v>
      </c>
      <c r="W1995" s="89">
        <v>9388</v>
      </c>
      <c r="X1995" s="90">
        <v>5</v>
      </c>
      <c r="Y1995" s="89" t="s">
        <v>48</v>
      </c>
      <c r="Z1995" s="89" t="s">
        <v>321</v>
      </c>
      <c r="AA1995" s="89" t="s">
        <v>222</v>
      </c>
    </row>
    <row r="1996" spans="22:27" x14ac:dyDescent="0.25">
      <c r="V1996" s="6" t="str">
        <f t="shared" si="39"/>
        <v>9388Nelson</v>
      </c>
      <c r="W1996" s="89">
        <v>9388</v>
      </c>
      <c r="X1996" s="90">
        <v>6</v>
      </c>
      <c r="Y1996" s="89" t="s">
        <v>248</v>
      </c>
      <c r="Z1996" s="89" t="s">
        <v>364</v>
      </c>
      <c r="AA1996" s="89" t="s">
        <v>249</v>
      </c>
    </row>
    <row r="1997" spans="22:27" x14ac:dyDescent="0.25">
      <c r="V1997" s="6" t="str">
        <f t="shared" si="39"/>
        <v>9388YMCA New Plymouth</v>
      </c>
      <c r="W1997" s="89">
        <v>9388</v>
      </c>
      <c r="X1997" s="90">
        <v>7</v>
      </c>
      <c r="Y1997" s="89" t="s">
        <v>643</v>
      </c>
      <c r="Z1997" s="89" t="s">
        <v>297</v>
      </c>
      <c r="AA1997" s="89" t="s">
        <v>298</v>
      </c>
    </row>
    <row r="1998" spans="22:27" x14ac:dyDescent="0.25">
      <c r="V1998" s="6" t="str">
        <f t="shared" si="39"/>
        <v>9388YMCA Gisborne</v>
      </c>
      <c r="W1998" s="89">
        <v>9388</v>
      </c>
      <c r="X1998" s="90">
        <v>8</v>
      </c>
      <c r="Y1998" s="89" t="s">
        <v>644</v>
      </c>
      <c r="Z1998" s="89" t="s">
        <v>234</v>
      </c>
      <c r="AA1998" s="89" t="s">
        <v>235</v>
      </c>
    </row>
    <row r="1999" spans="22:27" x14ac:dyDescent="0.25">
      <c r="V1999" s="6" t="str">
        <f t="shared" si="39"/>
        <v>9388South and Mid Canterbury</v>
      </c>
      <c r="W1999" s="89">
        <v>9388</v>
      </c>
      <c r="X1999" s="90">
        <v>9</v>
      </c>
      <c r="Y1999" s="89" t="s">
        <v>645</v>
      </c>
      <c r="Z1999" s="89" t="s">
        <v>218</v>
      </c>
      <c r="AA1999" s="89" t="s">
        <v>214</v>
      </c>
    </row>
    <row r="2000" spans="22:27" x14ac:dyDescent="0.25">
      <c r="V2000" s="6" t="str">
        <f t="shared" si="39"/>
        <v>9388YMCA Wellington</v>
      </c>
      <c r="W2000" s="89">
        <v>9388</v>
      </c>
      <c r="X2000" s="90">
        <v>10</v>
      </c>
      <c r="Y2000" s="89" t="s">
        <v>646</v>
      </c>
      <c r="Z2000" s="89" t="s">
        <v>247</v>
      </c>
      <c r="AA2000" s="89" t="s">
        <v>222</v>
      </c>
    </row>
    <row r="2001" spans="22:27" x14ac:dyDescent="0.25">
      <c r="V2001" s="6" t="str">
        <f t="shared" si="39"/>
        <v>9388YMCA Tauranga</v>
      </c>
      <c r="W2001" s="89">
        <v>9388</v>
      </c>
      <c r="X2001" s="90">
        <v>11</v>
      </c>
      <c r="Y2001" s="89" t="s">
        <v>647</v>
      </c>
      <c r="Z2001" s="89" t="s">
        <v>230</v>
      </c>
      <c r="AA2001" s="89" t="s">
        <v>231</v>
      </c>
    </row>
    <row r="2002" spans="22:27" x14ac:dyDescent="0.25">
      <c r="V2002" s="6" t="str">
        <f t="shared" si="39"/>
        <v>9388YMCA Central</v>
      </c>
      <c r="W2002" s="89">
        <v>9388</v>
      </c>
      <c r="X2002" s="90">
        <v>12</v>
      </c>
      <c r="Y2002" s="89" t="s">
        <v>648</v>
      </c>
      <c r="Z2002" s="89" t="s">
        <v>326</v>
      </c>
      <c r="AA2002" s="89" t="s">
        <v>324</v>
      </c>
    </row>
    <row r="2003" spans="22:27" x14ac:dyDescent="0.25">
      <c r="V2003" s="6" t="str">
        <f t="shared" si="39"/>
        <v>9388YMCA Porirua</v>
      </c>
      <c r="W2003" s="89">
        <v>9388</v>
      </c>
      <c r="X2003" s="90">
        <v>20</v>
      </c>
      <c r="Y2003" s="89" t="s">
        <v>1125</v>
      </c>
      <c r="Z2003" s="89" t="s">
        <v>221</v>
      </c>
      <c r="AA2003" s="89" t="s">
        <v>222</v>
      </c>
    </row>
    <row r="2004" spans="22:27" x14ac:dyDescent="0.25">
      <c r="V2004" s="6" t="str">
        <f t="shared" si="39"/>
        <v>9388New Site</v>
      </c>
      <c r="W2004" s="89">
        <v>9388</v>
      </c>
      <c r="X2004" s="90">
        <v>95</v>
      </c>
      <c r="Y2004" s="89" t="s">
        <v>764</v>
      </c>
      <c r="Z2004" s="89"/>
      <c r="AA2004" s="89"/>
    </row>
    <row r="2005" spans="22:27" x14ac:dyDescent="0.25">
      <c r="V2005" s="6" t="str">
        <f t="shared" si="39"/>
        <v>9390Main Campus</v>
      </c>
      <c r="W2005" s="89">
        <v>9390</v>
      </c>
      <c r="X2005" s="90">
        <v>1</v>
      </c>
      <c r="Y2005" s="89" t="s">
        <v>15</v>
      </c>
      <c r="Z2005" s="89" t="s">
        <v>232</v>
      </c>
      <c r="AA2005" s="89" t="s">
        <v>231</v>
      </c>
    </row>
    <row r="2006" spans="22:27" x14ac:dyDescent="0.25">
      <c r="V2006" s="6" t="str">
        <f t="shared" si="39"/>
        <v>9390New Site</v>
      </c>
      <c r="W2006" s="89">
        <v>9390</v>
      </c>
      <c r="X2006" s="90">
        <v>95</v>
      </c>
      <c r="Y2006" s="89" t="s">
        <v>764</v>
      </c>
      <c r="Z2006" s="89"/>
      <c r="AA2006" s="89"/>
    </row>
    <row r="2007" spans="22:27" x14ac:dyDescent="0.25">
      <c r="V2007" s="6" t="str">
        <f t="shared" si="39"/>
        <v>9392Main Campus</v>
      </c>
      <c r="W2007" s="89">
        <v>9392</v>
      </c>
      <c r="X2007" s="90">
        <v>1</v>
      </c>
      <c r="Y2007" s="89" t="s">
        <v>15</v>
      </c>
      <c r="Z2007" s="89" t="s">
        <v>219</v>
      </c>
      <c r="AA2007" s="89" t="s">
        <v>217</v>
      </c>
    </row>
    <row r="2008" spans="22:27" x14ac:dyDescent="0.25">
      <c r="V2008" s="6" t="str">
        <f t="shared" si="39"/>
        <v>9392New Site</v>
      </c>
      <c r="W2008" s="89">
        <v>9392</v>
      </c>
      <c r="X2008" s="90">
        <v>95</v>
      </c>
      <c r="Y2008" s="89" t="s">
        <v>764</v>
      </c>
      <c r="Z2008" s="89"/>
      <c r="AA2008" s="89"/>
    </row>
    <row r="2009" spans="22:27" x14ac:dyDescent="0.25">
      <c r="V2009" s="6" t="str">
        <f t="shared" si="39"/>
        <v>9393Main Campus</v>
      </c>
      <c r="W2009" s="89">
        <v>9393</v>
      </c>
      <c r="X2009" s="90">
        <v>1</v>
      </c>
      <c r="Y2009" s="89" t="s">
        <v>15</v>
      </c>
      <c r="Z2009" s="89" t="s">
        <v>364</v>
      </c>
      <c r="AA2009" s="89" t="s">
        <v>249</v>
      </c>
    </row>
    <row r="2010" spans="22:27" x14ac:dyDescent="0.25">
      <c r="V2010" s="6" t="str">
        <f t="shared" si="39"/>
        <v>9393New Site</v>
      </c>
      <c r="W2010" s="89">
        <v>9393</v>
      </c>
      <c r="X2010" s="90">
        <v>95</v>
      </c>
      <c r="Y2010" s="89" t="s">
        <v>764</v>
      </c>
      <c r="Z2010" s="89"/>
      <c r="AA2010" s="89"/>
    </row>
    <row r="2011" spans="22:27" x14ac:dyDescent="0.25">
      <c r="V2011" s="6" t="str">
        <f t="shared" si="39"/>
        <v>9399Main Campus</v>
      </c>
      <c r="W2011" s="89">
        <v>9399</v>
      </c>
      <c r="X2011" s="90">
        <v>1</v>
      </c>
      <c r="Y2011" s="89" t="s">
        <v>15</v>
      </c>
      <c r="Z2011" s="89" t="s">
        <v>247</v>
      </c>
      <c r="AA2011" s="89" t="s">
        <v>222</v>
      </c>
    </row>
    <row r="2012" spans="22:27" x14ac:dyDescent="0.25">
      <c r="V2012" s="6" t="str">
        <f t="shared" si="39"/>
        <v>9399New Site</v>
      </c>
      <c r="W2012" s="89">
        <v>9399</v>
      </c>
      <c r="X2012" s="90">
        <v>95</v>
      </c>
      <c r="Y2012" s="89" t="s">
        <v>764</v>
      </c>
      <c r="Z2012" s="89"/>
      <c r="AA2012" s="89"/>
    </row>
    <row r="2013" spans="22:27" x14ac:dyDescent="0.25">
      <c r="V2013" s="6" t="str">
        <f t="shared" si="39"/>
        <v>9401Main Campus</v>
      </c>
      <c r="W2013" s="89">
        <v>9401</v>
      </c>
      <c r="X2013" s="90">
        <v>1</v>
      </c>
      <c r="Y2013" s="89" t="s">
        <v>15</v>
      </c>
      <c r="Z2013" s="89" t="s">
        <v>234</v>
      </c>
      <c r="AA2013" s="89" t="s">
        <v>235</v>
      </c>
    </row>
    <row r="2014" spans="22:27" x14ac:dyDescent="0.25">
      <c r="V2014" s="6" t="str">
        <f t="shared" si="39"/>
        <v>9401New Site</v>
      </c>
      <c r="W2014" s="89">
        <v>9401</v>
      </c>
      <c r="X2014" s="90">
        <v>95</v>
      </c>
      <c r="Y2014" s="89" t="s">
        <v>764</v>
      </c>
      <c r="Z2014" s="89"/>
      <c r="AA2014" s="89"/>
    </row>
    <row r="2015" spans="22:27" x14ac:dyDescent="0.25">
      <c r="V2015" s="6" t="str">
        <f t="shared" si="39"/>
        <v>9410Main Campus</v>
      </c>
      <c r="W2015" s="89">
        <v>9410</v>
      </c>
      <c r="X2015" s="90">
        <v>1</v>
      </c>
      <c r="Y2015" s="89" t="s">
        <v>15</v>
      </c>
      <c r="Z2015" s="89" t="s">
        <v>314</v>
      </c>
      <c r="AA2015" s="89" t="s">
        <v>222</v>
      </c>
    </row>
    <row r="2016" spans="22:27" x14ac:dyDescent="0.25">
      <c r="V2016" s="6" t="str">
        <f t="shared" si="39"/>
        <v>9410Main Campus</v>
      </c>
      <c r="W2016" s="89">
        <v>9410</v>
      </c>
      <c r="X2016" s="90">
        <v>1</v>
      </c>
      <c r="Y2016" s="89" t="s">
        <v>15</v>
      </c>
      <c r="Z2016" s="89" t="s">
        <v>247</v>
      </c>
      <c r="AA2016" s="89" t="s">
        <v>222</v>
      </c>
    </row>
    <row r="2017" spans="22:27" x14ac:dyDescent="0.25">
      <c r="V2017" s="6" t="str">
        <f t="shared" si="39"/>
        <v>9410Taita</v>
      </c>
      <c r="W2017" s="89">
        <v>9410</v>
      </c>
      <c r="X2017" s="90">
        <v>2</v>
      </c>
      <c r="Y2017" s="89" t="s">
        <v>1791</v>
      </c>
      <c r="Z2017" s="89" t="s">
        <v>314</v>
      </c>
      <c r="AA2017" s="89" t="s">
        <v>222</v>
      </c>
    </row>
    <row r="2018" spans="22:27" x14ac:dyDescent="0.25">
      <c r="V2018" s="6" t="str">
        <f t="shared" si="39"/>
        <v>9410Rimutaka Prison</v>
      </c>
      <c r="W2018" s="89">
        <v>9410</v>
      </c>
      <c r="X2018" s="90">
        <v>10</v>
      </c>
      <c r="Y2018" s="89" t="s">
        <v>46</v>
      </c>
      <c r="Z2018" s="89" t="s">
        <v>319</v>
      </c>
      <c r="AA2018" s="89" t="s">
        <v>222</v>
      </c>
    </row>
    <row r="2019" spans="22:27" x14ac:dyDescent="0.25">
      <c r="V2019" s="6" t="str">
        <f t="shared" si="39"/>
        <v>9410Tongariro/ Rangipo Prison</v>
      </c>
      <c r="W2019" s="89">
        <v>9410</v>
      </c>
      <c r="X2019" s="90">
        <v>11</v>
      </c>
      <c r="Y2019" s="89" t="s">
        <v>1792</v>
      </c>
      <c r="Z2019" s="89" t="s">
        <v>316</v>
      </c>
      <c r="AA2019" s="89" t="s">
        <v>226</v>
      </c>
    </row>
    <row r="2020" spans="22:27" x14ac:dyDescent="0.25">
      <c r="V2020" s="6" t="str">
        <f t="shared" si="39"/>
        <v>9410Otago Corrections Facility</v>
      </c>
      <c r="W2020" s="89">
        <v>9410</v>
      </c>
      <c r="X2020" s="90">
        <v>12</v>
      </c>
      <c r="Y2020" s="89" t="s">
        <v>557</v>
      </c>
      <c r="Z2020" s="89" t="s">
        <v>216</v>
      </c>
      <c r="AA2020" s="89" t="s">
        <v>217</v>
      </c>
    </row>
    <row r="2021" spans="22:27" x14ac:dyDescent="0.25">
      <c r="V2021" s="6" t="str">
        <f t="shared" si="39"/>
        <v>9410Wanganui Prison</v>
      </c>
      <c r="W2021" s="89">
        <v>9410</v>
      </c>
      <c r="X2021" s="90">
        <v>13</v>
      </c>
      <c r="Y2021" s="89" t="s">
        <v>55</v>
      </c>
      <c r="Z2021" s="89" t="s">
        <v>326</v>
      </c>
      <c r="AA2021" s="89" t="s">
        <v>324</v>
      </c>
    </row>
    <row r="2022" spans="22:27" x14ac:dyDescent="0.25">
      <c r="V2022" s="6" t="str">
        <f t="shared" si="39"/>
        <v>9410Auckland Region Women’s Corrections Facility</v>
      </c>
      <c r="W2022" s="89">
        <v>9410</v>
      </c>
      <c r="X2022" s="90">
        <v>14</v>
      </c>
      <c r="Y2022" s="89" t="s">
        <v>940</v>
      </c>
      <c r="Z2022" s="89" t="s">
        <v>259</v>
      </c>
      <c r="AA2022" s="89" t="s">
        <v>228</v>
      </c>
    </row>
    <row r="2023" spans="22:27" x14ac:dyDescent="0.25">
      <c r="V2023" s="6" t="str">
        <f t="shared" si="39"/>
        <v>9410Mt Eden Corrections Facility</v>
      </c>
      <c r="W2023" s="89">
        <v>9410</v>
      </c>
      <c r="X2023" s="90">
        <v>15</v>
      </c>
      <c r="Y2023" s="89" t="s">
        <v>1793</v>
      </c>
      <c r="Z2023" s="89" t="s">
        <v>227</v>
      </c>
      <c r="AA2023" s="89" t="s">
        <v>228</v>
      </c>
    </row>
    <row r="2024" spans="22:27" x14ac:dyDescent="0.25">
      <c r="V2024" s="6" t="str">
        <f t="shared" si="39"/>
        <v>9410Auckland Prison</v>
      </c>
      <c r="W2024" s="89">
        <v>9410</v>
      </c>
      <c r="X2024" s="90">
        <v>16</v>
      </c>
      <c r="Y2024" s="89" t="s">
        <v>551</v>
      </c>
      <c r="Z2024" s="89" t="s">
        <v>257</v>
      </c>
      <c r="AA2024" s="89" t="s">
        <v>228</v>
      </c>
    </row>
    <row r="2025" spans="22:27" x14ac:dyDescent="0.25">
      <c r="V2025" s="6" t="str">
        <f t="shared" si="39"/>
        <v>9410Arohata Women’s Prison</v>
      </c>
      <c r="W2025" s="89">
        <v>9410</v>
      </c>
      <c r="X2025" s="90">
        <v>17</v>
      </c>
      <c r="Y2025" s="89" t="s">
        <v>1794</v>
      </c>
      <c r="Z2025" s="89" t="s">
        <v>247</v>
      </c>
      <c r="AA2025" s="89" t="s">
        <v>222</v>
      </c>
    </row>
    <row r="2026" spans="22:27" x14ac:dyDescent="0.25">
      <c r="V2026" s="6" t="str">
        <f t="shared" si="39"/>
        <v>9410New Plymouth Prison</v>
      </c>
      <c r="W2026" s="89">
        <v>9410</v>
      </c>
      <c r="X2026" s="90">
        <v>18</v>
      </c>
      <c r="Y2026" s="89" t="s">
        <v>1698</v>
      </c>
      <c r="Z2026" s="89" t="s">
        <v>297</v>
      </c>
      <c r="AA2026" s="89" t="s">
        <v>298</v>
      </c>
    </row>
    <row r="2027" spans="22:27" x14ac:dyDescent="0.25">
      <c r="V2027" s="6" t="str">
        <f t="shared" si="39"/>
        <v>9410Northern Region Corrections Facility</v>
      </c>
      <c r="W2027" s="89">
        <v>9410</v>
      </c>
      <c r="X2027" s="90">
        <v>19</v>
      </c>
      <c r="Y2027" s="89" t="s">
        <v>1795</v>
      </c>
      <c r="Z2027" s="89" t="s">
        <v>246</v>
      </c>
      <c r="AA2027" s="89" t="s">
        <v>237</v>
      </c>
    </row>
    <row r="2028" spans="22:27" x14ac:dyDescent="0.25">
      <c r="V2028" s="6" t="str">
        <f t="shared" si="39"/>
        <v>9410Spring Hill Corrections Facility</v>
      </c>
      <c r="W2028" s="89">
        <v>9410</v>
      </c>
      <c r="X2028" s="90">
        <v>20</v>
      </c>
      <c r="Y2028" s="89" t="s">
        <v>941</v>
      </c>
      <c r="Z2028" s="89" t="s">
        <v>415</v>
      </c>
      <c r="AA2028" s="89" t="s">
        <v>226</v>
      </c>
    </row>
    <row r="2029" spans="22:27" x14ac:dyDescent="0.25">
      <c r="V2029" s="6" t="str">
        <f t="shared" si="39"/>
        <v>9410Invercargill Prison</v>
      </c>
      <c r="W2029" s="89">
        <v>9410</v>
      </c>
      <c r="X2029" s="90">
        <v>21</v>
      </c>
      <c r="Y2029" s="89" t="s">
        <v>558</v>
      </c>
      <c r="Z2029" s="89" t="s">
        <v>376</v>
      </c>
      <c r="AA2029" s="89" t="s">
        <v>377</v>
      </c>
    </row>
    <row r="2030" spans="22:27" x14ac:dyDescent="0.25">
      <c r="V2030" s="6" t="str">
        <f t="shared" si="39"/>
        <v>9410Christchurch Men’s Prison</v>
      </c>
      <c r="W2030" s="89">
        <v>9410</v>
      </c>
      <c r="X2030" s="90">
        <v>22</v>
      </c>
      <c r="Y2030" s="89" t="s">
        <v>945</v>
      </c>
      <c r="Z2030" s="89" t="s">
        <v>215</v>
      </c>
      <c r="AA2030" s="89" t="s">
        <v>214</v>
      </c>
    </row>
    <row r="2031" spans="22:27" x14ac:dyDescent="0.25">
      <c r="V2031" s="6" t="str">
        <f t="shared" si="39"/>
        <v>9410Christchurch Women’s Prison</v>
      </c>
      <c r="W2031" s="89">
        <v>9410</v>
      </c>
      <c r="X2031" s="90">
        <v>23</v>
      </c>
      <c r="Y2031" s="89" t="s">
        <v>946</v>
      </c>
      <c r="Z2031" s="89" t="s">
        <v>215</v>
      </c>
      <c r="AA2031" s="89" t="s">
        <v>214</v>
      </c>
    </row>
    <row r="2032" spans="22:27" x14ac:dyDescent="0.25">
      <c r="V2032" s="6" t="str">
        <f t="shared" si="39"/>
        <v>9410Odyssey House Trust</v>
      </c>
      <c r="W2032" s="89">
        <v>9410</v>
      </c>
      <c r="X2032" s="90">
        <v>24</v>
      </c>
      <c r="Y2032" s="89" t="s">
        <v>1796</v>
      </c>
      <c r="Z2032" s="89" t="s">
        <v>215</v>
      </c>
      <c r="AA2032" s="89" t="s">
        <v>214</v>
      </c>
    </row>
    <row r="2033" spans="22:27" x14ac:dyDescent="0.25">
      <c r="V2033" s="6" t="str">
        <f t="shared" si="39"/>
        <v>9410Waikeria Prison</v>
      </c>
      <c r="W2033" s="89">
        <v>9410</v>
      </c>
      <c r="X2033" s="90">
        <v>25</v>
      </c>
      <c r="Y2033" s="89" t="s">
        <v>544</v>
      </c>
      <c r="Z2033" s="89" t="s">
        <v>395</v>
      </c>
      <c r="AA2033" s="89" t="s">
        <v>226</v>
      </c>
    </row>
    <row r="2034" spans="22:27" x14ac:dyDescent="0.25">
      <c r="V2034" s="6" t="str">
        <f t="shared" si="39"/>
        <v>9410Hawke’s Bay Regional Prison</v>
      </c>
      <c r="W2034" s="89">
        <v>9410</v>
      </c>
      <c r="X2034" s="90">
        <v>26</v>
      </c>
      <c r="Y2034" s="89" t="s">
        <v>1797</v>
      </c>
      <c r="Z2034" s="89" t="s">
        <v>305</v>
      </c>
      <c r="AA2034" s="89" t="s">
        <v>224</v>
      </c>
    </row>
    <row r="2035" spans="22:27" x14ac:dyDescent="0.25">
      <c r="V2035" s="6" t="str">
        <f t="shared" si="39"/>
        <v>9410Forensics, Tane Mahuta Unit, Ratonga Rua-o-Porirua</v>
      </c>
      <c r="W2035" s="89">
        <v>9410</v>
      </c>
      <c r="X2035" s="90">
        <v>27</v>
      </c>
      <c r="Y2035" s="89" t="s">
        <v>1798</v>
      </c>
      <c r="Z2035" s="89" t="s">
        <v>221</v>
      </c>
      <c r="AA2035" s="89" t="s">
        <v>222</v>
      </c>
    </row>
    <row r="2036" spans="22:27" x14ac:dyDescent="0.25">
      <c r="V2036" s="6" t="str">
        <f t="shared" si="39"/>
        <v>9410Rolleston Prison</v>
      </c>
      <c r="W2036" s="89">
        <v>9410</v>
      </c>
      <c r="X2036" s="90">
        <v>28</v>
      </c>
      <c r="Y2036" s="89" t="s">
        <v>556</v>
      </c>
      <c r="Z2036" s="89" t="s">
        <v>427</v>
      </c>
      <c r="AA2036" s="89" t="s">
        <v>214</v>
      </c>
    </row>
    <row r="2037" spans="22:27" x14ac:dyDescent="0.25">
      <c r="V2037" s="6" t="str">
        <f t="shared" si="39"/>
        <v>9410Manawatu Prison</v>
      </c>
      <c r="W2037" s="89">
        <v>9410</v>
      </c>
      <c r="X2037" s="90">
        <v>29</v>
      </c>
      <c r="Y2037" s="89" t="s">
        <v>56</v>
      </c>
      <c r="Z2037" s="89" t="s">
        <v>323</v>
      </c>
      <c r="AA2037" s="89" t="s">
        <v>324</v>
      </c>
    </row>
    <row r="2038" spans="22:27" x14ac:dyDescent="0.25">
      <c r="V2038" s="6" t="str">
        <f t="shared" si="39"/>
        <v>9410New Site</v>
      </c>
      <c r="W2038" s="89">
        <v>9410</v>
      </c>
      <c r="X2038" s="90">
        <v>95</v>
      </c>
      <c r="Y2038" s="89" t="s">
        <v>764</v>
      </c>
      <c r="Z2038" s="89"/>
      <c r="AA2038" s="89"/>
    </row>
    <row r="2039" spans="22:27" x14ac:dyDescent="0.25">
      <c r="V2039" s="6" t="str">
        <f t="shared" si="39"/>
        <v>9410Courses delivered extramurally</v>
      </c>
      <c r="W2039" s="89">
        <v>9410</v>
      </c>
      <c r="X2039" s="90">
        <v>98</v>
      </c>
      <c r="Y2039" s="89" t="s">
        <v>1799</v>
      </c>
      <c r="Z2039" s="89" t="s">
        <v>822</v>
      </c>
      <c r="AA2039" s="89" t="s">
        <v>822</v>
      </c>
    </row>
    <row r="2040" spans="22:27" x14ac:dyDescent="0.25">
      <c r="V2040" s="6" t="str">
        <f t="shared" si="39"/>
        <v>9423Main Campus</v>
      </c>
      <c r="W2040" s="89">
        <v>9423</v>
      </c>
      <c r="X2040" s="90">
        <v>1</v>
      </c>
      <c r="Y2040" s="89" t="s">
        <v>15</v>
      </c>
      <c r="Z2040" s="89" t="s">
        <v>225</v>
      </c>
      <c r="AA2040" s="89" t="s">
        <v>226</v>
      </c>
    </row>
    <row r="2041" spans="22:27" x14ac:dyDescent="0.25">
      <c r="V2041" s="6" t="str">
        <f t="shared" si="39"/>
        <v>9423Child Matters Main Campus</v>
      </c>
      <c r="W2041" s="89">
        <v>9423</v>
      </c>
      <c r="X2041" s="90">
        <v>2</v>
      </c>
      <c r="Y2041" s="89" t="s">
        <v>1800</v>
      </c>
      <c r="Z2041" s="89" t="s">
        <v>225</v>
      </c>
      <c r="AA2041" s="89" t="s">
        <v>226</v>
      </c>
    </row>
    <row r="2042" spans="22:27" x14ac:dyDescent="0.25">
      <c r="V2042" s="6" t="str">
        <f t="shared" si="39"/>
        <v>9423Community Link Dunedin</v>
      </c>
      <c r="W2042" s="89">
        <v>9423</v>
      </c>
      <c r="X2042" s="90">
        <v>3</v>
      </c>
      <c r="Y2042" s="89" t="s">
        <v>1801</v>
      </c>
      <c r="Z2042" s="89" t="s">
        <v>219</v>
      </c>
      <c r="AA2042" s="89" t="s">
        <v>217</v>
      </c>
    </row>
    <row r="2043" spans="22:27" x14ac:dyDescent="0.25">
      <c r="V2043" s="6" t="str">
        <f t="shared" si="39"/>
        <v>9423Family Works Manukau</v>
      </c>
      <c r="W2043" s="89">
        <v>9423</v>
      </c>
      <c r="X2043" s="90">
        <v>4</v>
      </c>
      <c r="Y2043" s="89" t="s">
        <v>1802</v>
      </c>
      <c r="Z2043" s="89" t="s">
        <v>259</v>
      </c>
      <c r="AA2043" s="89" t="s">
        <v>228</v>
      </c>
    </row>
    <row r="2044" spans="22:27" x14ac:dyDescent="0.25">
      <c r="V2044" s="6" t="str">
        <f t="shared" si="39"/>
        <v>9423New Site</v>
      </c>
      <c r="W2044" s="89">
        <v>9423</v>
      </c>
      <c r="X2044" s="90">
        <v>95</v>
      </c>
      <c r="Y2044" s="89" t="s">
        <v>764</v>
      </c>
      <c r="Z2044" s="89"/>
      <c r="AA2044" s="89"/>
    </row>
    <row r="2045" spans="22:27" x14ac:dyDescent="0.25">
      <c r="V2045" s="6" t="str">
        <f t="shared" si="39"/>
        <v>9429Main Campus</v>
      </c>
      <c r="W2045" s="89">
        <v>9429</v>
      </c>
      <c r="X2045" s="90">
        <v>1</v>
      </c>
      <c r="Y2045" s="89" t="s">
        <v>15</v>
      </c>
      <c r="Z2045" s="89" t="s">
        <v>323</v>
      </c>
      <c r="AA2045" s="89" t="s">
        <v>324</v>
      </c>
    </row>
    <row r="2046" spans="22:27" x14ac:dyDescent="0.25">
      <c r="V2046" s="6" t="str">
        <f t="shared" si="39"/>
        <v>9429Gisborne Design School</v>
      </c>
      <c r="W2046" s="89">
        <v>9429</v>
      </c>
      <c r="X2046" s="90">
        <v>2</v>
      </c>
      <c r="Y2046" s="89" t="s">
        <v>1126</v>
      </c>
      <c r="Z2046" s="89" t="s">
        <v>234</v>
      </c>
      <c r="AA2046" s="89" t="s">
        <v>235</v>
      </c>
    </row>
    <row r="2047" spans="22:27" x14ac:dyDescent="0.25">
      <c r="V2047" s="6" t="str">
        <f t="shared" si="39"/>
        <v>9429Whangarei Design School</v>
      </c>
      <c r="W2047" s="89">
        <v>9429</v>
      </c>
      <c r="X2047" s="90">
        <v>3</v>
      </c>
      <c r="Y2047" s="89" t="s">
        <v>1127</v>
      </c>
      <c r="Z2047" s="89" t="s">
        <v>236</v>
      </c>
      <c r="AA2047" s="89" t="s">
        <v>237</v>
      </c>
    </row>
    <row r="2048" spans="22:27" x14ac:dyDescent="0.25">
      <c r="V2048" s="6" t="str">
        <f t="shared" si="39"/>
        <v>9429Manawatu Prison</v>
      </c>
      <c r="W2048" s="89">
        <v>9429</v>
      </c>
      <c r="X2048" s="90">
        <v>4</v>
      </c>
      <c r="Y2048" s="89" t="s">
        <v>56</v>
      </c>
      <c r="Z2048" s="89" t="s">
        <v>323</v>
      </c>
      <c r="AA2048" s="89" t="s">
        <v>324</v>
      </c>
    </row>
    <row r="2049" spans="22:27" x14ac:dyDescent="0.25">
      <c r="V2049" s="6" t="str">
        <f t="shared" si="39"/>
        <v>9429New Site</v>
      </c>
      <c r="W2049" s="89">
        <v>9429</v>
      </c>
      <c r="X2049" s="90">
        <v>95</v>
      </c>
      <c r="Y2049" s="89" t="s">
        <v>764</v>
      </c>
      <c r="Z2049" s="89"/>
      <c r="AA2049" s="89"/>
    </row>
    <row r="2050" spans="22:27" x14ac:dyDescent="0.25">
      <c r="V2050" s="6" t="str">
        <f t="shared" ref="V2050:V2113" si="40">W2050&amp;Y2050</f>
        <v>9436Napier Branch</v>
      </c>
      <c r="W2050" s="89">
        <v>9436</v>
      </c>
      <c r="X2050" s="90">
        <v>1</v>
      </c>
      <c r="Y2050" s="89" t="s">
        <v>649</v>
      </c>
      <c r="Z2050" s="89" t="s">
        <v>223</v>
      </c>
      <c r="AA2050" s="89" t="s">
        <v>224</v>
      </c>
    </row>
    <row r="2051" spans="22:27" x14ac:dyDescent="0.25">
      <c r="V2051" s="6" t="str">
        <f t="shared" si="40"/>
        <v>9436Kaikohe Branch</v>
      </c>
      <c r="W2051" s="89">
        <v>9436</v>
      </c>
      <c r="X2051" s="90">
        <v>2</v>
      </c>
      <c r="Y2051" s="89" t="s">
        <v>650</v>
      </c>
      <c r="Z2051" s="89" t="s">
        <v>246</v>
      </c>
      <c r="AA2051" s="89" t="s">
        <v>237</v>
      </c>
    </row>
    <row r="2052" spans="22:27" x14ac:dyDescent="0.25">
      <c r="V2052" s="6" t="str">
        <f t="shared" si="40"/>
        <v>9436Whangarei Branch</v>
      </c>
      <c r="W2052" s="89">
        <v>9436</v>
      </c>
      <c r="X2052" s="90">
        <v>3</v>
      </c>
      <c r="Y2052" s="89" t="s">
        <v>170</v>
      </c>
      <c r="Z2052" s="89" t="s">
        <v>236</v>
      </c>
      <c r="AA2052" s="89" t="s">
        <v>237</v>
      </c>
    </row>
    <row r="2053" spans="22:27" x14ac:dyDescent="0.25">
      <c r="V2053" s="6" t="str">
        <f t="shared" si="40"/>
        <v>9436North Shore Branch</v>
      </c>
      <c r="W2053" s="89">
        <v>9436</v>
      </c>
      <c r="X2053" s="90">
        <v>4</v>
      </c>
      <c r="Y2053" s="89" t="s">
        <v>651</v>
      </c>
      <c r="Z2053" s="89" t="s">
        <v>257</v>
      </c>
      <c r="AA2053" s="89" t="s">
        <v>228</v>
      </c>
    </row>
    <row r="2054" spans="22:27" x14ac:dyDescent="0.25">
      <c r="V2054" s="6" t="str">
        <f t="shared" si="40"/>
        <v>9436Henderson Branch</v>
      </c>
      <c r="W2054" s="89">
        <v>9436</v>
      </c>
      <c r="X2054" s="90">
        <v>5</v>
      </c>
      <c r="Y2054" s="89" t="s">
        <v>652</v>
      </c>
      <c r="Z2054" s="89" t="s">
        <v>266</v>
      </c>
      <c r="AA2054" s="89" t="s">
        <v>228</v>
      </c>
    </row>
    <row r="2055" spans="22:27" x14ac:dyDescent="0.25">
      <c r="V2055" s="6" t="str">
        <f t="shared" si="40"/>
        <v>9436East Tamaki Branch</v>
      </c>
      <c r="W2055" s="89">
        <v>9436</v>
      </c>
      <c r="X2055" s="90">
        <v>6</v>
      </c>
      <c r="Y2055" s="89" t="s">
        <v>653</v>
      </c>
      <c r="Z2055" s="89" t="s">
        <v>259</v>
      </c>
      <c r="AA2055" s="89" t="s">
        <v>228</v>
      </c>
    </row>
    <row r="2056" spans="22:27" x14ac:dyDescent="0.25">
      <c r="V2056" s="6" t="str">
        <f t="shared" si="40"/>
        <v>9436Tauranga Branch</v>
      </c>
      <c r="W2056" s="89">
        <v>9436</v>
      </c>
      <c r="X2056" s="90">
        <v>7</v>
      </c>
      <c r="Y2056" s="89" t="s">
        <v>654</v>
      </c>
      <c r="Z2056" s="89" t="s">
        <v>230</v>
      </c>
      <c r="AA2056" s="89" t="s">
        <v>231</v>
      </c>
    </row>
    <row r="2057" spans="22:27" x14ac:dyDescent="0.25">
      <c r="V2057" s="6" t="str">
        <f t="shared" si="40"/>
        <v>9436Hamilton Branch</v>
      </c>
      <c r="W2057" s="89">
        <v>9436</v>
      </c>
      <c r="X2057" s="90">
        <v>8</v>
      </c>
      <c r="Y2057" s="89" t="s">
        <v>655</v>
      </c>
      <c r="Z2057" s="89" t="s">
        <v>225</v>
      </c>
      <c r="AA2057" s="89" t="s">
        <v>226</v>
      </c>
    </row>
    <row r="2058" spans="22:27" x14ac:dyDescent="0.25">
      <c r="V2058" s="6" t="str">
        <f t="shared" si="40"/>
        <v>9436Rotorua Branch</v>
      </c>
      <c r="W2058" s="89">
        <v>9436</v>
      </c>
      <c r="X2058" s="90">
        <v>9</v>
      </c>
      <c r="Y2058" s="89" t="s">
        <v>656</v>
      </c>
      <c r="Z2058" s="89" t="s">
        <v>232</v>
      </c>
      <c r="AA2058" s="89" t="s">
        <v>231</v>
      </c>
    </row>
    <row r="2059" spans="22:27" x14ac:dyDescent="0.25">
      <c r="V2059" s="6" t="str">
        <f t="shared" si="40"/>
        <v>9436New Plymouth Branch</v>
      </c>
      <c r="W2059" s="89">
        <v>9436</v>
      </c>
      <c r="X2059" s="90">
        <v>10</v>
      </c>
      <c r="Y2059" s="89" t="s">
        <v>657</v>
      </c>
      <c r="Z2059" s="89" t="s">
        <v>297</v>
      </c>
      <c r="AA2059" s="89" t="s">
        <v>298</v>
      </c>
    </row>
    <row r="2060" spans="22:27" x14ac:dyDescent="0.25">
      <c r="V2060" s="6" t="str">
        <f t="shared" si="40"/>
        <v>9436Palmerston North Branch</v>
      </c>
      <c r="W2060" s="89">
        <v>9436</v>
      </c>
      <c r="X2060" s="90">
        <v>11</v>
      </c>
      <c r="Y2060" s="89" t="s">
        <v>658</v>
      </c>
      <c r="Z2060" s="89" t="s">
        <v>323</v>
      </c>
      <c r="AA2060" s="89" t="s">
        <v>324</v>
      </c>
    </row>
    <row r="2061" spans="22:27" x14ac:dyDescent="0.25">
      <c r="V2061" s="6" t="str">
        <f t="shared" si="40"/>
        <v>9436Kaitaia Branch</v>
      </c>
      <c r="W2061" s="89">
        <v>9436</v>
      </c>
      <c r="X2061" s="90">
        <v>12</v>
      </c>
      <c r="Y2061" s="89" t="s">
        <v>171</v>
      </c>
      <c r="Z2061" s="89" t="s">
        <v>246</v>
      </c>
      <c r="AA2061" s="89" t="s">
        <v>237</v>
      </c>
    </row>
    <row r="2062" spans="22:27" x14ac:dyDescent="0.25">
      <c r="V2062" s="6" t="str">
        <f t="shared" si="40"/>
        <v>9436Hastings Branch</v>
      </c>
      <c r="W2062" s="89">
        <v>9436</v>
      </c>
      <c r="X2062" s="90">
        <v>13</v>
      </c>
      <c r="Y2062" s="89" t="s">
        <v>659</v>
      </c>
      <c r="Z2062" s="89" t="s">
        <v>305</v>
      </c>
      <c r="AA2062" s="89" t="s">
        <v>224</v>
      </c>
    </row>
    <row r="2063" spans="22:27" x14ac:dyDescent="0.25">
      <c r="V2063" s="6" t="str">
        <f t="shared" si="40"/>
        <v>9436Wellington Branch</v>
      </c>
      <c r="W2063" s="89">
        <v>9436</v>
      </c>
      <c r="X2063" s="90">
        <v>14</v>
      </c>
      <c r="Y2063" s="89" t="s">
        <v>660</v>
      </c>
      <c r="Z2063" s="89" t="s">
        <v>314</v>
      </c>
      <c r="AA2063" s="89" t="s">
        <v>222</v>
      </c>
    </row>
    <row r="2064" spans="22:27" x14ac:dyDescent="0.25">
      <c r="V2064" s="6" t="str">
        <f t="shared" si="40"/>
        <v>9436Wanganui Branch</v>
      </c>
      <c r="W2064" s="89">
        <v>9436</v>
      </c>
      <c r="X2064" s="90">
        <v>15</v>
      </c>
      <c r="Y2064" s="89" t="s">
        <v>661</v>
      </c>
      <c r="Z2064" s="89" t="s">
        <v>326</v>
      </c>
      <c r="AA2064" s="89" t="s">
        <v>324</v>
      </c>
    </row>
    <row r="2065" spans="22:27" x14ac:dyDescent="0.25">
      <c r="V2065" s="6" t="str">
        <f t="shared" si="40"/>
        <v>9436Kapiti Branch</v>
      </c>
      <c r="W2065" s="89">
        <v>9436</v>
      </c>
      <c r="X2065" s="90">
        <v>16</v>
      </c>
      <c r="Y2065" s="89" t="s">
        <v>662</v>
      </c>
      <c r="Z2065" s="89" t="s">
        <v>320</v>
      </c>
      <c r="AA2065" s="89" t="s">
        <v>222</v>
      </c>
    </row>
    <row r="2066" spans="22:27" x14ac:dyDescent="0.25">
      <c r="V2066" s="6" t="str">
        <f t="shared" si="40"/>
        <v>9436New Site</v>
      </c>
      <c r="W2066" s="89">
        <v>9436</v>
      </c>
      <c r="X2066" s="90">
        <v>95</v>
      </c>
      <c r="Y2066" s="89" t="s">
        <v>764</v>
      </c>
      <c r="Z2066" s="89"/>
      <c r="AA2066" s="89"/>
    </row>
    <row r="2067" spans="22:27" x14ac:dyDescent="0.25">
      <c r="V2067" s="6" t="str">
        <f t="shared" si="40"/>
        <v>9458Main Campus</v>
      </c>
      <c r="W2067" s="89">
        <v>9458</v>
      </c>
      <c r="X2067" s="90">
        <v>1</v>
      </c>
      <c r="Y2067" s="89" t="s">
        <v>15</v>
      </c>
      <c r="Z2067" s="89" t="s">
        <v>349</v>
      </c>
      <c r="AA2067" s="89" t="s">
        <v>350</v>
      </c>
    </row>
    <row r="2068" spans="22:27" x14ac:dyDescent="0.25">
      <c r="V2068" s="6" t="str">
        <f t="shared" si="40"/>
        <v>9458New Site</v>
      </c>
      <c r="W2068" s="89">
        <v>9458</v>
      </c>
      <c r="X2068" s="90">
        <v>95</v>
      </c>
      <c r="Y2068" s="89" t="s">
        <v>764</v>
      </c>
      <c r="Z2068" s="89"/>
      <c r="AA2068" s="89"/>
    </row>
    <row r="2069" spans="22:27" x14ac:dyDescent="0.25">
      <c r="V2069" s="6" t="str">
        <f t="shared" si="40"/>
        <v>9471Main Campus</v>
      </c>
      <c r="W2069" s="89">
        <v>9471</v>
      </c>
      <c r="X2069" s="90">
        <v>1</v>
      </c>
      <c r="Y2069" s="89" t="s">
        <v>15</v>
      </c>
      <c r="Z2069" s="89" t="s">
        <v>259</v>
      </c>
      <c r="AA2069" s="89" t="s">
        <v>228</v>
      </c>
    </row>
    <row r="2070" spans="22:27" x14ac:dyDescent="0.25">
      <c r="V2070" s="6" t="str">
        <f t="shared" si="40"/>
        <v>9471New Site</v>
      </c>
      <c r="W2070" s="89">
        <v>9471</v>
      </c>
      <c r="X2070" s="90">
        <v>95</v>
      </c>
      <c r="Y2070" s="89" t="s">
        <v>764</v>
      </c>
      <c r="Z2070" s="89"/>
      <c r="AA2070" s="89"/>
    </row>
    <row r="2071" spans="22:27" x14ac:dyDescent="0.25">
      <c r="V2071" s="6" t="str">
        <f t="shared" si="40"/>
        <v>9486Main Campus</v>
      </c>
      <c r="W2071" s="89">
        <v>9486</v>
      </c>
      <c r="X2071" s="90">
        <v>1</v>
      </c>
      <c r="Y2071" s="89" t="s">
        <v>15</v>
      </c>
      <c r="Z2071" s="89" t="s">
        <v>219</v>
      </c>
      <c r="AA2071" s="89" t="s">
        <v>217</v>
      </c>
    </row>
    <row r="2072" spans="22:27" x14ac:dyDescent="0.25">
      <c r="V2072" s="6" t="str">
        <f t="shared" si="40"/>
        <v>9486New Site</v>
      </c>
      <c r="W2072" s="89">
        <v>9486</v>
      </c>
      <c r="X2072" s="90">
        <v>95</v>
      </c>
      <c r="Y2072" s="89" t="s">
        <v>764</v>
      </c>
      <c r="Z2072" s="89"/>
      <c r="AA2072" s="89"/>
    </row>
    <row r="2073" spans="22:27" x14ac:dyDescent="0.25">
      <c r="V2073" s="6" t="str">
        <f t="shared" si="40"/>
        <v>9504Main Campus</v>
      </c>
      <c r="W2073" s="89">
        <v>9504</v>
      </c>
      <c r="X2073" s="90">
        <v>1</v>
      </c>
      <c r="Y2073" s="89" t="s">
        <v>15</v>
      </c>
      <c r="Z2073" s="89" t="s">
        <v>236</v>
      </c>
      <c r="AA2073" s="89" t="s">
        <v>237</v>
      </c>
    </row>
    <row r="2074" spans="22:27" x14ac:dyDescent="0.25">
      <c r="V2074" s="6" t="str">
        <f t="shared" si="40"/>
        <v>9504New Site</v>
      </c>
      <c r="W2074" s="89">
        <v>9504</v>
      </c>
      <c r="X2074" s="90">
        <v>95</v>
      </c>
      <c r="Y2074" s="89" t="s">
        <v>764</v>
      </c>
      <c r="Z2074" s="89"/>
      <c r="AA2074" s="89"/>
    </row>
    <row r="2075" spans="22:27" x14ac:dyDescent="0.25">
      <c r="V2075" s="6" t="str">
        <f t="shared" si="40"/>
        <v>9508Main Campus</v>
      </c>
      <c r="W2075" s="89">
        <v>9508</v>
      </c>
      <c r="X2075" s="90">
        <v>1</v>
      </c>
      <c r="Y2075" s="89" t="s">
        <v>15</v>
      </c>
      <c r="Z2075" s="89" t="s">
        <v>227</v>
      </c>
      <c r="AA2075" s="89" t="s">
        <v>228</v>
      </c>
    </row>
    <row r="2076" spans="22:27" x14ac:dyDescent="0.25">
      <c r="V2076" s="6" t="str">
        <f t="shared" si="40"/>
        <v>9508New Site</v>
      </c>
      <c r="W2076" s="89">
        <v>9508</v>
      </c>
      <c r="X2076" s="90">
        <v>95</v>
      </c>
      <c r="Y2076" s="89" t="s">
        <v>764</v>
      </c>
      <c r="Z2076" s="89"/>
      <c r="AA2076" s="89"/>
    </row>
    <row r="2077" spans="22:27" x14ac:dyDescent="0.25">
      <c r="V2077" s="6" t="str">
        <f t="shared" si="40"/>
        <v>9513Main Campus</v>
      </c>
      <c r="W2077" s="89">
        <v>9513</v>
      </c>
      <c r="X2077" s="90">
        <v>1</v>
      </c>
      <c r="Y2077" s="89" t="s">
        <v>15</v>
      </c>
      <c r="Z2077" s="89" t="s">
        <v>227</v>
      </c>
      <c r="AA2077" s="89" t="s">
        <v>228</v>
      </c>
    </row>
    <row r="2078" spans="22:27" x14ac:dyDescent="0.25">
      <c r="V2078" s="6" t="str">
        <f t="shared" si="40"/>
        <v>9513ACTS Tauranga Campus</v>
      </c>
      <c r="W2078" s="89">
        <v>9513</v>
      </c>
      <c r="X2078" s="90">
        <v>2</v>
      </c>
      <c r="Y2078" s="89" t="s">
        <v>1803</v>
      </c>
      <c r="Z2078" s="89" t="s">
        <v>230</v>
      </c>
      <c r="AA2078" s="89" t="s">
        <v>231</v>
      </c>
    </row>
    <row r="2079" spans="22:27" x14ac:dyDescent="0.25">
      <c r="V2079" s="6" t="str">
        <f t="shared" si="40"/>
        <v>9513Manukau</v>
      </c>
      <c r="W2079" s="89">
        <v>9513</v>
      </c>
      <c r="X2079" s="90">
        <v>2</v>
      </c>
      <c r="Y2079" s="89" t="s">
        <v>123</v>
      </c>
      <c r="Z2079" s="89" t="s">
        <v>259</v>
      </c>
      <c r="AA2079" s="89" t="s">
        <v>228</v>
      </c>
    </row>
    <row r="2080" spans="22:27" x14ac:dyDescent="0.25">
      <c r="V2080" s="6" t="str">
        <f t="shared" si="40"/>
        <v>9513ACTS Wanganui Campus</v>
      </c>
      <c r="W2080" s="89">
        <v>9513</v>
      </c>
      <c r="X2080" s="90">
        <v>3</v>
      </c>
      <c r="Y2080" s="89" t="s">
        <v>663</v>
      </c>
      <c r="Z2080" s="89" t="s">
        <v>326</v>
      </c>
      <c r="AA2080" s="89" t="s">
        <v>324</v>
      </c>
    </row>
    <row r="2081" spans="22:27" x14ac:dyDescent="0.25">
      <c r="V2081" s="6" t="str">
        <f t="shared" si="40"/>
        <v>9513ACTS New Plymouth Campus</v>
      </c>
      <c r="W2081" s="89">
        <v>9513</v>
      </c>
      <c r="X2081" s="90">
        <v>4</v>
      </c>
      <c r="Y2081" s="89" t="s">
        <v>1804</v>
      </c>
      <c r="Z2081" s="89" t="s">
        <v>297</v>
      </c>
      <c r="AA2081" s="89" t="s">
        <v>298</v>
      </c>
    </row>
    <row r="2082" spans="22:27" x14ac:dyDescent="0.25">
      <c r="V2082" s="6" t="str">
        <f t="shared" si="40"/>
        <v>9513ACTS Masterton Campus</v>
      </c>
      <c r="W2082" s="89">
        <v>9513</v>
      </c>
      <c r="X2082" s="90">
        <v>6</v>
      </c>
      <c r="Y2082" s="89" t="s">
        <v>1805</v>
      </c>
      <c r="Z2082" s="89" t="s">
        <v>321</v>
      </c>
      <c r="AA2082" s="89" t="s">
        <v>222</v>
      </c>
    </row>
    <row r="2083" spans="22:27" x14ac:dyDescent="0.25">
      <c r="V2083" s="6" t="str">
        <f t="shared" si="40"/>
        <v>9513ACTS Invercargill Campus</v>
      </c>
      <c r="W2083" s="89">
        <v>9513</v>
      </c>
      <c r="X2083" s="90">
        <v>7</v>
      </c>
      <c r="Y2083" s="89" t="s">
        <v>1806</v>
      </c>
      <c r="Z2083" s="89" t="s">
        <v>376</v>
      </c>
      <c r="AA2083" s="89" t="s">
        <v>377</v>
      </c>
    </row>
    <row r="2084" spans="22:27" x14ac:dyDescent="0.25">
      <c r="V2084" s="6" t="str">
        <f t="shared" si="40"/>
        <v>9513New Site</v>
      </c>
      <c r="W2084" s="89">
        <v>9513</v>
      </c>
      <c r="X2084" s="90">
        <v>95</v>
      </c>
      <c r="Y2084" s="89" t="s">
        <v>764</v>
      </c>
      <c r="Z2084" s="89"/>
      <c r="AA2084" s="89"/>
    </row>
    <row r="2085" spans="22:27" x14ac:dyDescent="0.25">
      <c r="V2085" s="6" t="str">
        <f t="shared" si="40"/>
        <v>9515West Auckland</v>
      </c>
      <c r="W2085" s="89">
        <v>9515</v>
      </c>
      <c r="X2085" s="90">
        <v>1</v>
      </c>
      <c r="Y2085" s="89" t="s">
        <v>664</v>
      </c>
      <c r="Z2085" s="89" t="s">
        <v>266</v>
      </c>
      <c r="AA2085" s="89" t="s">
        <v>228</v>
      </c>
    </row>
    <row r="2086" spans="22:27" x14ac:dyDescent="0.25">
      <c r="V2086" s="6" t="str">
        <f t="shared" si="40"/>
        <v>9515South Auckland</v>
      </c>
      <c r="W2086" s="89">
        <v>9515</v>
      </c>
      <c r="X2086" s="90">
        <v>2</v>
      </c>
      <c r="Y2086" s="89" t="s">
        <v>630</v>
      </c>
      <c r="Z2086" s="89" t="s">
        <v>259</v>
      </c>
      <c r="AA2086" s="89" t="s">
        <v>228</v>
      </c>
    </row>
    <row r="2087" spans="22:27" x14ac:dyDescent="0.25">
      <c r="V2087" s="6" t="str">
        <f t="shared" si="40"/>
        <v>9515East Auckland</v>
      </c>
      <c r="W2087" s="89">
        <v>9515</v>
      </c>
      <c r="X2087" s="90">
        <v>3</v>
      </c>
      <c r="Y2087" s="89" t="s">
        <v>665</v>
      </c>
      <c r="Z2087" s="89" t="s">
        <v>227</v>
      </c>
      <c r="AA2087" s="89" t="s">
        <v>228</v>
      </c>
    </row>
    <row r="2088" spans="22:27" x14ac:dyDescent="0.25">
      <c r="V2088" s="6" t="str">
        <f t="shared" si="40"/>
        <v>9515ARWCF</v>
      </c>
      <c r="W2088" s="89">
        <v>9515</v>
      </c>
      <c r="X2088" s="90">
        <v>4</v>
      </c>
      <c r="Y2088" s="89" t="s">
        <v>1128</v>
      </c>
      <c r="Z2088" s="89" t="s">
        <v>259</v>
      </c>
      <c r="AA2088" s="89" t="s">
        <v>228</v>
      </c>
    </row>
    <row r="2089" spans="22:27" x14ac:dyDescent="0.25">
      <c r="V2089" s="6" t="str">
        <f t="shared" si="40"/>
        <v>9515ARCMF</v>
      </c>
      <c r="W2089" s="89">
        <v>9515</v>
      </c>
      <c r="X2089" s="90">
        <v>5</v>
      </c>
      <c r="Y2089" s="89" t="s">
        <v>1129</v>
      </c>
      <c r="Z2089" s="89" t="s">
        <v>257</v>
      </c>
      <c r="AA2089" s="89" t="s">
        <v>228</v>
      </c>
    </row>
    <row r="2090" spans="22:27" x14ac:dyDescent="0.25">
      <c r="V2090" s="6" t="str">
        <f t="shared" si="40"/>
        <v>9515New Site</v>
      </c>
      <c r="W2090" s="89">
        <v>9515</v>
      </c>
      <c r="X2090" s="90">
        <v>95</v>
      </c>
      <c r="Y2090" s="89" t="s">
        <v>764</v>
      </c>
      <c r="Z2090" s="89"/>
      <c r="AA2090" s="89"/>
    </row>
    <row r="2091" spans="22:27" x14ac:dyDescent="0.25">
      <c r="V2091" s="6" t="str">
        <f t="shared" si="40"/>
        <v>9520Main Campus</v>
      </c>
      <c r="W2091" s="89">
        <v>9520</v>
      </c>
      <c r="X2091" s="90">
        <v>1</v>
      </c>
      <c r="Y2091" s="89" t="s">
        <v>15</v>
      </c>
      <c r="Z2091" s="89" t="s">
        <v>227</v>
      </c>
      <c r="AA2091" s="89" t="s">
        <v>228</v>
      </c>
    </row>
    <row r="2092" spans="22:27" x14ac:dyDescent="0.25">
      <c r="V2092" s="6" t="str">
        <f t="shared" si="40"/>
        <v>9520Whangarei Teaching Base</v>
      </c>
      <c r="W2092" s="89">
        <v>9520</v>
      </c>
      <c r="X2092" s="90">
        <v>5</v>
      </c>
      <c r="Y2092" s="89" t="s">
        <v>1807</v>
      </c>
      <c r="Z2092" s="89" t="s">
        <v>236</v>
      </c>
      <c r="AA2092" s="89" t="s">
        <v>237</v>
      </c>
    </row>
    <row r="2093" spans="22:27" x14ac:dyDescent="0.25">
      <c r="V2093" s="6" t="str">
        <f t="shared" si="40"/>
        <v>9520Manukau Teaching Base</v>
      </c>
      <c r="W2093" s="89">
        <v>9520</v>
      </c>
      <c r="X2093" s="90">
        <v>10</v>
      </c>
      <c r="Y2093" s="89" t="s">
        <v>1808</v>
      </c>
      <c r="Z2093" s="89" t="s">
        <v>259</v>
      </c>
      <c r="AA2093" s="89" t="s">
        <v>228</v>
      </c>
    </row>
    <row r="2094" spans="22:27" x14ac:dyDescent="0.25">
      <c r="V2094" s="6" t="str">
        <f t="shared" si="40"/>
        <v>9520Otahuhu Teaching Base</v>
      </c>
      <c r="W2094" s="89">
        <v>9520</v>
      </c>
      <c r="X2094" s="90">
        <v>10</v>
      </c>
      <c r="Y2094" s="89" t="s">
        <v>1809</v>
      </c>
      <c r="Z2094" s="89" t="s">
        <v>227</v>
      </c>
      <c r="AA2094" s="89" t="s">
        <v>228</v>
      </c>
    </row>
    <row r="2095" spans="22:27" x14ac:dyDescent="0.25">
      <c r="V2095" s="6" t="str">
        <f t="shared" si="40"/>
        <v>9520Hamilton Teaching Base</v>
      </c>
      <c r="W2095" s="89">
        <v>9520</v>
      </c>
      <c r="X2095" s="90">
        <v>15</v>
      </c>
      <c r="Y2095" s="89" t="s">
        <v>1810</v>
      </c>
      <c r="Z2095" s="89" t="s">
        <v>225</v>
      </c>
      <c r="AA2095" s="89" t="s">
        <v>226</v>
      </c>
    </row>
    <row r="2096" spans="22:27" x14ac:dyDescent="0.25">
      <c r="V2096" s="6" t="str">
        <f t="shared" si="40"/>
        <v>9520Rotorua Teaching Base</v>
      </c>
      <c r="W2096" s="89">
        <v>9520</v>
      </c>
      <c r="X2096" s="90">
        <v>20</v>
      </c>
      <c r="Y2096" s="89" t="s">
        <v>1811</v>
      </c>
      <c r="Z2096" s="89" t="s">
        <v>232</v>
      </c>
      <c r="AA2096" s="89" t="s">
        <v>231</v>
      </c>
    </row>
    <row r="2097" spans="22:27" x14ac:dyDescent="0.25">
      <c r="V2097" s="6" t="str">
        <f t="shared" si="40"/>
        <v>9520Gisborne Teaching Base</v>
      </c>
      <c r="W2097" s="89">
        <v>9520</v>
      </c>
      <c r="X2097" s="90">
        <v>25</v>
      </c>
      <c r="Y2097" s="89" t="s">
        <v>1812</v>
      </c>
      <c r="Z2097" s="89" t="s">
        <v>234</v>
      </c>
      <c r="AA2097" s="89" t="s">
        <v>235</v>
      </c>
    </row>
    <row r="2098" spans="22:27" x14ac:dyDescent="0.25">
      <c r="V2098" s="6" t="str">
        <f t="shared" si="40"/>
        <v>9520Hastings Teaching Base</v>
      </c>
      <c r="W2098" s="89">
        <v>9520</v>
      </c>
      <c r="X2098" s="90">
        <v>30</v>
      </c>
      <c r="Y2098" s="89" t="s">
        <v>1813</v>
      </c>
      <c r="Z2098" s="89" t="s">
        <v>305</v>
      </c>
      <c r="AA2098" s="89" t="s">
        <v>224</v>
      </c>
    </row>
    <row r="2099" spans="22:27" x14ac:dyDescent="0.25">
      <c r="V2099" s="6" t="str">
        <f t="shared" si="40"/>
        <v>9520Palmerston North Teaching Base</v>
      </c>
      <c r="W2099" s="89">
        <v>9520</v>
      </c>
      <c r="X2099" s="90">
        <v>40</v>
      </c>
      <c r="Y2099" s="89" t="s">
        <v>1814</v>
      </c>
      <c r="Z2099" s="89" t="s">
        <v>323</v>
      </c>
      <c r="AA2099" s="89" t="s">
        <v>324</v>
      </c>
    </row>
    <row r="2100" spans="22:27" x14ac:dyDescent="0.25">
      <c r="V2100" s="6" t="str">
        <f t="shared" si="40"/>
        <v>9520Wellington Teaching Base</v>
      </c>
      <c r="W2100" s="89">
        <v>9520</v>
      </c>
      <c r="X2100" s="90">
        <v>45</v>
      </c>
      <c r="Y2100" s="89" t="s">
        <v>1815</v>
      </c>
      <c r="Z2100" s="89" t="s">
        <v>247</v>
      </c>
      <c r="AA2100" s="89" t="s">
        <v>222</v>
      </c>
    </row>
    <row r="2101" spans="22:27" x14ac:dyDescent="0.25">
      <c r="V2101" s="6" t="str">
        <f t="shared" si="40"/>
        <v>9520Nelson Teaching Base</v>
      </c>
      <c r="W2101" s="89">
        <v>9520</v>
      </c>
      <c r="X2101" s="90">
        <v>50</v>
      </c>
      <c r="Y2101" s="89" t="s">
        <v>1816</v>
      </c>
      <c r="Z2101" s="89" t="s">
        <v>364</v>
      </c>
      <c r="AA2101" s="89" t="s">
        <v>249</v>
      </c>
    </row>
    <row r="2102" spans="22:27" x14ac:dyDescent="0.25">
      <c r="V2102" s="6" t="str">
        <f t="shared" si="40"/>
        <v>9520Christchurch Teaching Base</v>
      </c>
      <c r="W2102" s="89">
        <v>9520</v>
      </c>
      <c r="X2102" s="90">
        <v>55</v>
      </c>
      <c r="Y2102" s="89" t="s">
        <v>1817</v>
      </c>
      <c r="Z2102" s="89" t="s">
        <v>215</v>
      </c>
      <c r="AA2102" s="89" t="s">
        <v>214</v>
      </c>
    </row>
    <row r="2103" spans="22:27" x14ac:dyDescent="0.25">
      <c r="V2103" s="6" t="str">
        <f t="shared" si="40"/>
        <v>9520Dunedin Teaching Base</v>
      </c>
      <c r="W2103" s="89">
        <v>9520</v>
      </c>
      <c r="X2103" s="90">
        <v>60</v>
      </c>
      <c r="Y2103" s="89" t="s">
        <v>1818</v>
      </c>
      <c r="Z2103" s="89" t="s">
        <v>219</v>
      </c>
      <c r="AA2103" s="89" t="s">
        <v>217</v>
      </c>
    </row>
    <row r="2104" spans="22:27" x14ac:dyDescent="0.25">
      <c r="V2104" s="6" t="str">
        <f t="shared" si="40"/>
        <v>9520Masterton Teaching Base</v>
      </c>
      <c r="W2104" s="89">
        <v>9520</v>
      </c>
      <c r="X2104" s="90">
        <v>65</v>
      </c>
      <c r="Y2104" s="89" t="s">
        <v>1819</v>
      </c>
      <c r="Z2104" s="89" t="s">
        <v>321</v>
      </c>
      <c r="AA2104" s="89" t="s">
        <v>222</v>
      </c>
    </row>
    <row r="2105" spans="22:27" x14ac:dyDescent="0.25">
      <c r="V2105" s="6" t="str">
        <f t="shared" si="40"/>
        <v>9520Whakatane Satellite Base</v>
      </c>
      <c r="W2105" s="89">
        <v>9520</v>
      </c>
      <c r="X2105" s="90">
        <v>70</v>
      </c>
      <c r="Y2105" s="89" t="s">
        <v>1820</v>
      </c>
      <c r="Z2105" s="89" t="s">
        <v>233</v>
      </c>
      <c r="AA2105" s="89" t="s">
        <v>231</v>
      </c>
    </row>
    <row r="2106" spans="22:27" x14ac:dyDescent="0.25">
      <c r="V2106" s="6" t="str">
        <f t="shared" si="40"/>
        <v>9520Whakatane Teaching Base</v>
      </c>
      <c r="W2106" s="89">
        <v>9520</v>
      </c>
      <c r="X2106" s="90">
        <v>70</v>
      </c>
      <c r="Y2106" s="89" t="s">
        <v>1821</v>
      </c>
      <c r="Z2106" s="89" t="s">
        <v>233</v>
      </c>
      <c r="AA2106" s="89" t="s">
        <v>231</v>
      </c>
    </row>
    <row r="2107" spans="22:27" x14ac:dyDescent="0.25">
      <c r="V2107" s="6" t="str">
        <f t="shared" si="40"/>
        <v>9520Kaitaia Satellite Base</v>
      </c>
      <c r="W2107" s="89">
        <v>9520</v>
      </c>
      <c r="X2107" s="90">
        <v>75</v>
      </c>
      <c r="Y2107" s="89" t="s">
        <v>1822</v>
      </c>
      <c r="Z2107" s="89" t="s">
        <v>246</v>
      </c>
      <c r="AA2107" s="89" t="s">
        <v>237</v>
      </c>
    </row>
    <row r="2108" spans="22:27" x14ac:dyDescent="0.25">
      <c r="V2108" s="6" t="str">
        <f t="shared" si="40"/>
        <v>9520Kaitaia Teaching Base</v>
      </c>
      <c r="W2108" s="89">
        <v>9520</v>
      </c>
      <c r="X2108" s="90">
        <v>75</v>
      </c>
      <c r="Y2108" s="89" t="s">
        <v>1823</v>
      </c>
      <c r="Z2108" s="89" t="s">
        <v>246</v>
      </c>
      <c r="AA2108" s="89" t="s">
        <v>237</v>
      </c>
    </row>
    <row r="2109" spans="22:27" x14ac:dyDescent="0.25">
      <c r="V2109" s="6" t="str">
        <f t="shared" si="40"/>
        <v>9520Waitakere Teaching Base</v>
      </c>
      <c r="W2109" s="89">
        <v>9520</v>
      </c>
      <c r="X2109" s="90">
        <v>80</v>
      </c>
      <c r="Y2109" s="89" t="s">
        <v>1824</v>
      </c>
      <c r="Z2109" s="89" t="s">
        <v>266</v>
      </c>
      <c r="AA2109" s="89" t="s">
        <v>228</v>
      </c>
    </row>
    <row r="2110" spans="22:27" x14ac:dyDescent="0.25">
      <c r="V2110" s="6" t="str">
        <f t="shared" si="40"/>
        <v>9520Newmarket Teaching Base</v>
      </c>
      <c r="W2110" s="89">
        <v>9520</v>
      </c>
      <c r="X2110" s="90">
        <v>85</v>
      </c>
      <c r="Y2110" s="89" t="s">
        <v>1825</v>
      </c>
      <c r="Z2110" s="89" t="s">
        <v>227</v>
      </c>
      <c r="AA2110" s="89" t="s">
        <v>228</v>
      </c>
    </row>
    <row r="2111" spans="22:27" x14ac:dyDescent="0.25">
      <c r="V2111" s="6" t="str">
        <f t="shared" si="40"/>
        <v>9520New Site</v>
      </c>
      <c r="W2111" s="89">
        <v>9520</v>
      </c>
      <c r="X2111" s="90">
        <v>95</v>
      </c>
      <c r="Y2111" s="89" t="s">
        <v>764</v>
      </c>
      <c r="Z2111" s="89"/>
      <c r="AA2111" s="89"/>
    </row>
    <row r="2112" spans="22:27" x14ac:dyDescent="0.25">
      <c r="V2112" s="6" t="str">
        <f t="shared" si="40"/>
        <v>9520Online Delivery</v>
      </c>
      <c r="W2112" s="89">
        <v>9520</v>
      </c>
      <c r="X2112" s="90">
        <v>98</v>
      </c>
      <c r="Y2112" s="89" t="s">
        <v>1826</v>
      </c>
      <c r="Z2112" s="89" t="s">
        <v>822</v>
      </c>
      <c r="AA2112" s="89" t="s">
        <v>822</v>
      </c>
    </row>
    <row r="2113" spans="22:27" x14ac:dyDescent="0.25">
      <c r="V2113" s="6" t="str">
        <f t="shared" si="40"/>
        <v>9522Main Campus</v>
      </c>
      <c r="W2113" s="89">
        <v>9522</v>
      </c>
      <c r="X2113" s="90">
        <v>1</v>
      </c>
      <c r="Y2113" s="89" t="s">
        <v>15</v>
      </c>
      <c r="Z2113" s="89" t="s">
        <v>316</v>
      </c>
      <c r="AA2113" s="89" t="s">
        <v>226</v>
      </c>
    </row>
    <row r="2114" spans="22:27" x14ac:dyDescent="0.25">
      <c r="V2114" s="6" t="str">
        <f t="shared" ref="V2114:V2177" si="41">W2114&amp;Y2114</f>
        <v>9522New Site</v>
      </c>
      <c r="W2114" s="89">
        <v>9522</v>
      </c>
      <c r="X2114" s="90">
        <v>95</v>
      </c>
      <c r="Y2114" s="89" t="s">
        <v>764</v>
      </c>
      <c r="Z2114" s="89"/>
      <c r="AA2114" s="89"/>
    </row>
    <row r="2115" spans="22:27" x14ac:dyDescent="0.25">
      <c r="V2115" s="6" t="str">
        <f t="shared" si="41"/>
        <v>9531Main Campus</v>
      </c>
      <c r="W2115" s="89">
        <v>9531</v>
      </c>
      <c r="X2115" s="90">
        <v>1</v>
      </c>
      <c r="Y2115" s="89" t="s">
        <v>15</v>
      </c>
      <c r="Z2115" s="89" t="s">
        <v>266</v>
      </c>
      <c r="AA2115" s="89" t="s">
        <v>228</v>
      </c>
    </row>
    <row r="2116" spans="22:27" x14ac:dyDescent="0.25">
      <c r="V2116" s="6" t="str">
        <f t="shared" si="41"/>
        <v>9531New Site</v>
      </c>
      <c r="W2116" s="89">
        <v>9531</v>
      </c>
      <c r="X2116" s="90">
        <v>95</v>
      </c>
      <c r="Y2116" s="89" t="s">
        <v>764</v>
      </c>
      <c r="Z2116" s="89"/>
      <c r="AA2116" s="89"/>
    </row>
    <row r="2117" spans="22:27" x14ac:dyDescent="0.25">
      <c r="V2117" s="6" t="str">
        <f t="shared" si="41"/>
        <v>9535Main Campus</v>
      </c>
      <c r="W2117" s="89">
        <v>9535</v>
      </c>
      <c r="X2117" s="90">
        <v>1</v>
      </c>
      <c r="Y2117" s="89" t="s">
        <v>15</v>
      </c>
      <c r="Z2117" s="89" t="s">
        <v>325</v>
      </c>
      <c r="AA2117" s="89" t="s">
        <v>324</v>
      </c>
    </row>
    <row r="2118" spans="22:27" x14ac:dyDescent="0.25">
      <c r="V2118" s="6" t="str">
        <f t="shared" si="41"/>
        <v>9535Community Learning Centre</v>
      </c>
      <c r="W2118" s="89">
        <v>9535</v>
      </c>
      <c r="X2118" s="90">
        <v>2</v>
      </c>
      <c r="Y2118" s="89" t="s">
        <v>666</v>
      </c>
      <c r="Z2118" s="89" t="s">
        <v>221</v>
      </c>
      <c r="AA2118" s="89" t="s">
        <v>222</v>
      </c>
    </row>
    <row r="2119" spans="22:27" x14ac:dyDescent="0.25">
      <c r="V2119" s="6" t="str">
        <f t="shared" si="41"/>
        <v>9535HLC Security Training Services</v>
      </c>
      <c r="W2119" s="89">
        <v>9535</v>
      </c>
      <c r="X2119" s="90">
        <v>3</v>
      </c>
      <c r="Y2119" s="89" t="s">
        <v>1827</v>
      </c>
      <c r="Z2119" s="89" t="s">
        <v>221</v>
      </c>
      <c r="AA2119" s="89" t="s">
        <v>222</v>
      </c>
    </row>
    <row r="2120" spans="22:27" x14ac:dyDescent="0.25">
      <c r="V2120" s="6" t="str">
        <f t="shared" si="41"/>
        <v>9535Horowhenua Learning Centre Trust  (HLC Security Training Services)</v>
      </c>
      <c r="W2120" s="89">
        <v>9535</v>
      </c>
      <c r="X2120" s="90">
        <v>3</v>
      </c>
      <c r="Y2120" s="89" t="s">
        <v>667</v>
      </c>
      <c r="Z2120" s="89" t="s">
        <v>314</v>
      </c>
      <c r="AA2120" s="89" t="s">
        <v>222</v>
      </c>
    </row>
    <row r="2121" spans="22:27" x14ac:dyDescent="0.25">
      <c r="V2121" s="6" t="str">
        <f t="shared" si="41"/>
        <v>9535Horowhenua Learning Centre Trust</v>
      </c>
      <c r="W2121" s="89">
        <v>9535</v>
      </c>
      <c r="X2121" s="90">
        <v>5</v>
      </c>
      <c r="Y2121" s="89" t="s">
        <v>1130</v>
      </c>
      <c r="Z2121" s="89" t="s">
        <v>320</v>
      </c>
      <c r="AA2121" s="89" t="s">
        <v>222</v>
      </c>
    </row>
    <row r="2122" spans="22:27" x14ac:dyDescent="0.25">
      <c r="V2122" s="6" t="str">
        <f t="shared" si="41"/>
        <v>9535New Site</v>
      </c>
      <c r="W2122" s="89">
        <v>9535</v>
      </c>
      <c r="X2122" s="90">
        <v>95</v>
      </c>
      <c r="Y2122" s="89" t="s">
        <v>764</v>
      </c>
      <c r="Z2122" s="89"/>
      <c r="AA2122" s="89"/>
    </row>
    <row r="2123" spans="22:27" x14ac:dyDescent="0.25">
      <c r="V2123" s="6" t="str">
        <f t="shared" si="41"/>
        <v>9546Main Campus</v>
      </c>
      <c r="W2123" s="89">
        <v>9546</v>
      </c>
      <c r="X2123" s="90">
        <v>1</v>
      </c>
      <c r="Y2123" s="89" t="s">
        <v>15</v>
      </c>
      <c r="Z2123" s="89" t="s">
        <v>326</v>
      </c>
      <c r="AA2123" s="89" t="s">
        <v>324</v>
      </c>
    </row>
    <row r="2124" spans="22:27" x14ac:dyDescent="0.25">
      <c r="V2124" s="6" t="str">
        <f t="shared" si="41"/>
        <v>9546Waiora</v>
      </c>
      <c r="W2124" s="89">
        <v>9546</v>
      </c>
      <c r="X2124" s="90">
        <v>1</v>
      </c>
      <c r="Y2124" s="89" t="s">
        <v>1828</v>
      </c>
      <c r="Z2124" s="89" t="s">
        <v>326</v>
      </c>
      <c r="AA2124" s="89" t="s">
        <v>324</v>
      </c>
    </row>
    <row r="2125" spans="22:27" x14ac:dyDescent="0.25">
      <c r="V2125" s="6" t="str">
        <f t="shared" si="41"/>
        <v>9546New Site</v>
      </c>
      <c r="W2125" s="89">
        <v>9546</v>
      </c>
      <c r="X2125" s="90">
        <v>95</v>
      </c>
      <c r="Y2125" s="89" t="s">
        <v>764</v>
      </c>
      <c r="Z2125" s="89"/>
      <c r="AA2125" s="89"/>
    </row>
    <row r="2126" spans="22:27" x14ac:dyDescent="0.25">
      <c r="V2126" s="6" t="str">
        <f t="shared" si="41"/>
        <v>9565Main Campus</v>
      </c>
      <c r="W2126" s="89">
        <v>9565</v>
      </c>
      <c r="X2126" s="90">
        <v>1</v>
      </c>
      <c r="Y2126" s="89" t="s">
        <v>15</v>
      </c>
      <c r="Z2126" s="89" t="s">
        <v>247</v>
      </c>
      <c r="AA2126" s="89" t="s">
        <v>222</v>
      </c>
    </row>
    <row r="2127" spans="22:27" x14ac:dyDescent="0.25">
      <c r="V2127" s="6" t="str">
        <f t="shared" si="41"/>
        <v>9565Kaka Street Whangarei</v>
      </c>
      <c r="W2127" s="89">
        <v>9565</v>
      </c>
      <c r="X2127" s="90">
        <v>4</v>
      </c>
      <c r="Y2127" s="89" t="s">
        <v>1829</v>
      </c>
      <c r="Z2127" s="89" t="s">
        <v>236</v>
      </c>
      <c r="AA2127" s="89" t="s">
        <v>237</v>
      </c>
    </row>
    <row r="2128" spans="22:27" x14ac:dyDescent="0.25">
      <c r="V2128" s="6" t="str">
        <f t="shared" si="41"/>
        <v>9565The Salvation Army Employment Plus</v>
      </c>
      <c r="W2128" s="89">
        <v>9565</v>
      </c>
      <c r="X2128" s="90">
        <v>4</v>
      </c>
      <c r="Y2128" s="89" t="s">
        <v>668</v>
      </c>
      <c r="Z2128" s="89" t="s">
        <v>236</v>
      </c>
      <c r="AA2128" s="89" t="s">
        <v>237</v>
      </c>
    </row>
    <row r="2129" spans="22:27" x14ac:dyDescent="0.25">
      <c r="V2129" s="6" t="str">
        <f t="shared" si="41"/>
        <v>9565Manakau</v>
      </c>
      <c r="W2129" s="89">
        <v>9565</v>
      </c>
      <c r="X2129" s="90">
        <v>6</v>
      </c>
      <c r="Y2129" s="89" t="s">
        <v>1830</v>
      </c>
      <c r="Z2129" s="89" t="s">
        <v>259</v>
      </c>
      <c r="AA2129" s="89" t="s">
        <v>228</v>
      </c>
    </row>
    <row r="2130" spans="22:27" x14ac:dyDescent="0.25">
      <c r="V2130" s="6" t="str">
        <f t="shared" si="41"/>
        <v>9565The Salvation Army Employment Plus</v>
      </c>
      <c r="W2130" s="89">
        <v>9565</v>
      </c>
      <c r="X2130" s="90">
        <v>6</v>
      </c>
      <c r="Y2130" s="89" t="s">
        <v>668</v>
      </c>
      <c r="Z2130" s="89" t="s">
        <v>259</v>
      </c>
      <c r="AA2130" s="89" t="s">
        <v>228</v>
      </c>
    </row>
    <row r="2131" spans="22:27" x14ac:dyDescent="0.25">
      <c r="V2131" s="6" t="str">
        <f t="shared" si="41"/>
        <v>9565The Salvation Army Employment Plus</v>
      </c>
      <c r="W2131" s="89">
        <v>9565</v>
      </c>
      <c r="X2131" s="90">
        <v>7</v>
      </c>
      <c r="Y2131" s="89" t="s">
        <v>668</v>
      </c>
      <c r="Z2131" s="89" t="s">
        <v>227</v>
      </c>
      <c r="AA2131" s="89" t="s">
        <v>228</v>
      </c>
    </row>
    <row r="2132" spans="22:27" x14ac:dyDescent="0.25">
      <c r="V2132" s="6" t="str">
        <f t="shared" si="41"/>
        <v>9565The Salvation Army Employment Plus</v>
      </c>
      <c r="W2132" s="89">
        <v>9565</v>
      </c>
      <c r="X2132" s="90">
        <v>10</v>
      </c>
      <c r="Y2132" s="89" t="s">
        <v>668</v>
      </c>
      <c r="Z2132" s="89" t="s">
        <v>394</v>
      </c>
      <c r="AA2132" s="89" t="s">
        <v>226</v>
      </c>
    </row>
    <row r="2133" spans="22:27" x14ac:dyDescent="0.25">
      <c r="V2133" s="6" t="str">
        <f t="shared" si="41"/>
        <v>9565The Salvation Army Employment Plus</v>
      </c>
      <c r="W2133" s="89">
        <v>9565</v>
      </c>
      <c r="X2133" s="90">
        <v>12</v>
      </c>
      <c r="Y2133" s="89" t="s">
        <v>668</v>
      </c>
      <c r="Z2133" s="89" t="s">
        <v>225</v>
      </c>
      <c r="AA2133" s="89" t="s">
        <v>226</v>
      </c>
    </row>
    <row r="2134" spans="22:27" x14ac:dyDescent="0.25">
      <c r="V2134" s="6" t="str">
        <f t="shared" si="41"/>
        <v>9565Tauranga</v>
      </c>
      <c r="W2134" s="89">
        <v>9565</v>
      </c>
      <c r="X2134" s="90">
        <v>15</v>
      </c>
      <c r="Y2134" s="89" t="s">
        <v>101</v>
      </c>
      <c r="Z2134" s="89" t="s">
        <v>230</v>
      </c>
      <c r="AA2134" s="89" t="s">
        <v>231</v>
      </c>
    </row>
    <row r="2135" spans="22:27" x14ac:dyDescent="0.25">
      <c r="V2135" s="6" t="str">
        <f t="shared" si="41"/>
        <v>9565The Salvation Army Employment Plus</v>
      </c>
      <c r="W2135" s="89">
        <v>9565</v>
      </c>
      <c r="X2135" s="90">
        <v>15</v>
      </c>
      <c r="Y2135" s="89" t="s">
        <v>668</v>
      </c>
      <c r="Z2135" s="89" t="s">
        <v>230</v>
      </c>
      <c r="AA2135" s="89" t="s">
        <v>231</v>
      </c>
    </row>
    <row r="2136" spans="22:27" x14ac:dyDescent="0.25">
      <c r="V2136" s="6" t="str">
        <f t="shared" si="41"/>
        <v>9565Old Whakatane</v>
      </c>
      <c r="W2136" s="89">
        <v>9565</v>
      </c>
      <c r="X2136" s="90">
        <v>16</v>
      </c>
      <c r="Y2136" s="89" t="s">
        <v>1831</v>
      </c>
      <c r="Z2136" s="89" t="s">
        <v>233</v>
      </c>
      <c r="AA2136" s="89" t="s">
        <v>231</v>
      </c>
    </row>
    <row r="2137" spans="22:27" x14ac:dyDescent="0.25">
      <c r="V2137" s="6" t="str">
        <f t="shared" si="41"/>
        <v>9565The Salvation Army Employment Plus</v>
      </c>
      <c r="W2137" s="89">
        <v>9565</v>
      </c>
      <c r="X2137" s="90">
        <v>16</v>
      </c>
      <c r="Y2137" s="89" t="s">
        <v>668</v>
      </c>
      <c r="Z2137" s="89" t="s">
        <v>233</v>
      </c>
      <c r="AA2137" s="89" t="s">
        <v>231</v>
      </c>
    </row>
    <row r="2138" spans="22:27" x14ac:dyDescent="0.25">
      <c r="V2138" s="6" t="str">
        <f t="shared" si="41"/>
        <v>9565The Salvation Army Employment Plus</v>
      </c>
      <c r="W2138" s="89">
        <v>9565</v>
      </c>
      <c r="X2138" s="90">
        <v>17</v>
      </c>
      <c r="Y2138" s="89" t="s">
        <v>668</v>
      </c>
      <c r="Z2138" s="89" t="s">
        <v>307</v>
      </c>
      <c r="AA2138" s="89" t="s">
        <v>224</v>
      </c>
    </row>
    <row r="2139" spans="22:27" x14ac:dyDescent="0.25">
      <c r="V2139" s="6" t="str">
        <f t="shared" si="41"/>
        <v>9565Waipukurau</v>
      </c>
      <c r="W2139" s="89">
        <v>9565</v>
      </c>
      <c r="X2139" s="90">
        <v>17</v>
      </c>
      <c r="Y2139" s="89" t="s">
        <v>1724</v>
      </c>
      <c r="Z2139" s="89" t="s">
        <v>307</v>
      </c>
      <c r="AA2139" s="89" t="s">
        <v>224</v>
      </c>
    </row>
    <row r="2140" spans="22:27" x14ac:dyDescent="0.25">
      <c r="V2140" s="6" t="str">
        <f t="shared" si="41"/>
        <v>9565The Salvation Army Employment Plus</v>
      </c>
      <c r="W2140" s="89">
        <v>9565</v>
      </c>
      <c r="X2140" s="90">
        <v>20</v>
      </c>
      <c r="Y2140" s="89" t="s">
        <v>668</v>
      </c>
      <c r="Z2140" s="89" t="s">
        <v>310</v>
      </c>
      <c r="AA2140" s="89" t="s">
        <v>224</v>
      </c>
    </row>
    <row r="2141" spans="22:27" x14ac:dyDescent="0.25">
      <c r="V2141" s="6" t="str">
        <f t="shared" si="41"/>
        <v>9565Feilding</v>
      </c>
      <c r="W2141" s="89">
        <v>9565</v>
      </c>
      <c r="X2141" s="90">
        <v>21</v>
      </c>
      <c r="Y2141" s="89" t="s">
        <v>1832</v>
      </c>
      <c r="Z2141" s="89" t="s">
        <v>327</v>
      </c>
      <c r="AA2141" s="89" t="s">
        <v>324</v>
      </c>
    </row>
    <row r="2142" spans="22:27" x14ac:dyDescent="0.25">
      <c r="V2142" s="6" t="str">
        <f t="shared" si="41"/>
        <v>9565The Salvation Army Employment Plus</v>
      </c>
      <c r="W2142" s="89">
        <v>9565</v>
      </c>
      <c r="X2142" s="90">
        <v>21</v>
      </c>
      <c r="Y2142" s="89" t="s">
        <v>668</v>
      </c>
      <c r="Z2142" s="89" t="s">
        <v>327</v>
      </c>
      <c r="AA2142" s="89" t="s">
        <v>324</v>
      </c>
    </row>
    <row r="2143" spans="22:27" x14ac:dyDescent="0.25">
      <c r="V2143" s="6" t="str">
        <f t="shared" si="41"/>
        <v>9565The Salvation Army Employment Plus</v>
      </c>
      <c r="W2143" s="89">
        <v>9565</v>
      </c>
      <c r="X2143" s="90">
        <v>24</v>
      </c>
      <c r="Y2143" s="89" t="s">
        <v>668</v>
      </c>
      <c r="Z2143" s="89" t="s">
        <v>317</v>
      </c>
      <c r="AA2143" s="89" t="s">
        <v>318</v>
      </c>
    </row>
    <row r="2144" spans="22:27" x14ac:dyDescent="0.25">
      <c r="V2144" s="6" t="str">
        <f t="shared" si="41"/>
        <v>9565Ashburton</v>
      </c>
      <c r="W2144" s="89">
        <v>9565</v>
      </c>
      <c r="X2144" s="90">
        <v>25</v>
      </c>
      <c r="Y2144" s="89" t="s">
        <v>17</v>
      </c>
      <c r="Z2144" s="89" t="s">
        <v>220</v>
      </c>
      <c r="AA2144" s="89" t="s">
        <v>214</v>
      </c>
    </row>
    <row r="2145" spans="22:27" x14ac:dyDescent="0.25">
      <c r="V2145" s="6" t="str">
        <f t="shared" si="41"/>
        <v>9565The Salvation Army Employment Plus</v>
      </c>
      <c r="W2145" s="89">
        <v>9565</v>
      </c>
      <c r="X2145" s="90">
        <v>25</v>
      </c>
      <c r="Y2145" s="89" t="s">
        <v>668</v>
      </c>
      <c r="Z2145" s="89" t="s">
        <v>220</v>
      </c>
      <c r="AA2145" s="89" t="s">
        <v>214</v>
      </c>
    </row>
    <row r="2146" spans="22:27" x14ac:dyDescent="0.25">
      <c r="V2146" s="6" t="str">
        <f t="shared" si="41"/>
        <v>9565Moorehouse Avenue</v>
      </c>
      <c r="W2146" s="89">
        <v>9565</v>
      </c>
      <c r="X2146" s="90">
        <v>26</v>
      </c>
      <c r="Y2146" s="89" t="s">
        <v>1833</v>
      </c>
      <c r="Z2146" s="89" t="s">
        <v>215</v>
      </c>
      <c r="AA2146" s="89" t="s">
        <v>214</v>
      </c>
    </row>
    <row r="2147" spans="22:27" x14ac:dyDescent="0.25">
      <c r="V2147" s="6" t="str">
        <f t="shared" si="41"/>
        <v>9565The Salvation Army Employment Plus</v>
      </c>
      <c r="W2147" s="89">
        <v>9565</v>
      </c>
      <c r="X2147" s="90">
        <v>26</v>
      </c>
      <c r="Y2147" s="89" t="s">
        <v>668</v>
      </c>
      <c r="Z2147" s="89" t="s">
        <v>215</v>
      </c>
      <c r="AA2147" s="89" t="s">
        <v>214</v>
      </c>
    </row>
    <row r="2148" spans="22:27" x14ac:dyDescent="0.25">
      <c r="V2148" s="6" t="str">
        <f t="shared" si="41"/>
        <v>9565Crawford St Dunedin</v>
      </c>
      <c r="W2148" s="89">
        <v>9565</v>
      </c>
      <c r="X2148" s="90">
        <v>27</v>
      </c>
      <c r="Y2148" s="89" t="s">
        <v>1834</v>
      </c>
      <c r="Z2148" s="89" t="s">
        <v>219</v>
      </c>
      <c r="AA2148" s="89" t="s">
        <v>217</v>
      </c>
    </row>
    <row r="2149" spans="22:27" x14ac:dyDescent="0.25">
      <c r="V2149" s="6" t="str">
        <f t="shared" si="41"/>
        <v>9565The Salvation Army Employment Plus</v>
      </c>
      <c r="W2149" s="89">
        <v>9565</v>
      </c>
      <c r="X2149" s="90">
        <v>27</v>
      </c>
      <c r="Y2149" s="89" t="s">
        <v>668</v>
      </c>
      <c r="Z2149" s="89" t="s">
        <v>219</v>
      </c>
      <c r="AA2149" s="89" t="s">
        <v>217</v>
      </c>
    </row>
    <row r="2150" spans="22:27" x14ac:dyDescent="0.25">
      <c r="V2150" s="6" t="str">
        <f t="shared" si="41"/>
        <v>9565Oamaru</v>
      </c>
      <c r="W2150" s="89">
        <v>9565</v>
      </c>
      <c r="X2150" s="90">
        <v>29</v>
      </c>
      <c r="Y2150" s="89" t="s">
        <v>861</v>
      </c>
      <c r="Z2150" s="89" t="s">
        <v>229</v>
      </c>
      <c r="AA2150" s="89" t="s">
        <v>217</v>
      </c>
    </row>
    <row r="2151" spans="22:27" x14ac:dyDescent="0.25">
      <c r="V2151" s="6" t="str">
        <f t="shared" si="41"/>
        <v>9565The Salvation Army Employment Plus</v>
      </c>
      <c r="W2151" s="89">
        <v>9565</v>
      </c>
      <c r="X2151" s="90">
        <v>29</v>
      </c>
      <c r="Y2151" s="89" t="s">
        <v>668</v>
      </c>
      <c r="Z2151" s="89" t="s">
        <v>229</v>
      </c>
      <c r="AA2151" s="89" t="s">
        <v>217</v>
      </c>
    </row>
    <row r="2152" spans="22:27" x14ac:dyDescent="0.25">
      <c r="V2152" s="6" t="str">
        <f t="shared" si="41"/>
        <v>9565The Salvation Army Employment Plus</v>
      </c>
      <c r="W2152" s="89">
        <v>9565</v>
      </c>
      <c r="X2152" s="90">
        <v>30</v>
      </c>
      <c r="Y2152" s="89" t="s">
        <v>668</v>
      </c>
      <c r="Z2152" s="89" t="s">
        <v>266</v>
      </c>
      <c r="AA2152" s="89" t="s">
        <v>228</v>
      </c>
    </row>
    <row r="2153" spans="22:27" x14ac:dyDescent="0.25">
      <c r="V2153" s="6" t="str">
        <f t="shared" si="41"/>
        <v>9565Old Nelson</v>
      </c>
      <c r="W2153" s="89">
        <v>9565</v>
      </c>
      <c r="X2153" s="90">
        <v>31</v>
      </c>
      <c r="Y2153" s="89" t="s">
        <v>1835</v>
      </c>
      <c r="Z2153" s="89" t="s">
        <v>364</v>
      </c>
      <c r="AA2153" s="89" t="s">
        <v>249</v>
      </c>
    </row>
    <row r="2154" spans="22:27" x14ac:dyDescent="0.25">
      <c r="V2154" s="6" t="str">
        <f t="shared" si="41"/>
        <v>9565The Salvation Army Employment Plus</v>
      </c>
      <c r="W2154" s="89">
        <v>9565</v>
      </c>
      <c r="X2154" s="90">
        <v>31</v>
      </c>
      <c r="Y2154" s="89" t="s">
        <v>668</v>
      </c>
      <c r="Z2154" s="89" t="s">
        <v>364</v>
      </c>
      <c r="AA2154" s="89" t="s">
        <v>249</v>
      </c>
    </row>
    <row r="2155" spans="22:27" x14ac:dyDescent="0.25">
      <c r="V2155" s="6" t="str">
        <f t="shared" si="41"/>
        <v>9565Royal Oak</v>
      </c>
      <c r="W2155" s="89">
        <v>9565</v>
      </c>
      <c r="X2155" s="90">
        <v>32</v>
      </c>
      <c r="Y2155" s="89" t="s">
        <v>1836</v>
      </c>
      <c r="Z2155" s="89" t="s">
        <v>227</v>
      </c>
      <c r="AA2155" s="89" t="s">
        <v>228</v>
      </c>
    </row>
    <row r="2156" spans="22:27" x14ac:dyDescent="0.25">
      <c r="V2156" s="6" t="str">
        <f t="shared" si="41"/>
        <v>9565The Salvation Army Employment Plus</v>
      </c>
      <c r="W2156" s="89">
        <v>9565</v>
      </c>
      <c r="X2156" s="90">
        <v>32</v>
      </c>
      <c r="Y2156" s="89" t="s">
        <v>668</v>
      </c>
      <c r="Z2156" s="89" t="s">
        <v>227</v>
      </c>
      <c r="AA2156" s="89" t="s">
        <v>228</v>
      </c>
    </row>
    <row r="2157" spans="22:27" x14ac:dyDescent="0.25">
      <c r="V2157" s="6" t="str">
        <f t="shared" si="41"/>
        <v>9565The Salvation Army Employment Plus</v>
      </c>
      <c r="W2157" s="89">
        <v>9565</v>
      </c>
      <c r="X2157" s="90">
        <v>33</v>
      </c>
      <c r="Y2157" s="89" t="s">
        <v>668</v>
      </c>
      <c r="Z2157" s="89" t="s">
        <v>266</v>
      </c>
      <c r="AA2157" s="89" t="s">
        <v>228</v>
      </c>
    </row>
    <row r="2158" spans="22:27" x14ac:dyDescent="0.25">
      <c r="V2158" s="6" t="str">
        <f t="shared" si="41"/>
        <v>9565Waitakere</v>
      </c>
      <c r="W2158" s="89">
        <v>9565</v>
      </c>
      <c r="X2158" s="90">
        <v>33</v>
      </c>
      <c r="Y2158" s="89" t="s">
        <v>243</v>
      </c>
      <c r="Z2158" s="89" t="s">
        <v>266</v>
      </c>
      <c r="AA2158" s="89" t="s">
        <v>228</v>
      </c>
    </row>
    <row r="2159" spans="22:27" x14ac:dyDescent="0.25">
      <c r="V2159" s="6" t="str">
        <f t="shared" si="41"/>
        <v>9565Te Rapa</v>
      </c>
      <c r="W2159" s="89">
        <v>9565</v>
      </c>
      <c r="X2159" s="90">
        <v>34</v>
      </c>
      <c r="Y2159" s="89" t="s">
        <v>1837</v>
      </c>
      <c r="Z2159" s="89" t="s">
        <v>225</v>
      </c>
      <c r="AA2159" s="89" t="s">
        <v>226</v>
      </c>
    </row>
    <row r="2160" spans="22:27" x14ac:dyDescent="0.25">
      <c r="V2160" s="6" t="str">
        <f t="shared" si="41"/>
        <v>9565The Salvation Army Employment Plus</v>
      </c>
      <c r="W2160" s="89">
        <v>9565</v>
      </c>
      <c r="X2160" s="90">
        <v>34</v>
      </c>
      <c r="Y2160" s="89" t="s">
        <v>668</v>
      </c>
      <c r="Z2160" s="89" t="s">
        <v>225</v>
      </c>
      <c r="AA2160" s="89" t="s">
        <v>226</v>
      </c>
    </row>
    <row r="2161" spans="22:27" x14ac:dyDescent="0.25">
      <c r="V2161" s="6" t="str">
        <f t="shared" si="41"/>
        <v>9565Old Matamata</v>
      </c>
      <c r="W2161" s="89">
        <v>9565</v>
      </c>
      <c r="X2161" s="90">
        <v>35</v>
      </c>
      <c r="Y2161" s="89" t="s">
        <v>1838</v>
      </c>
      <c r="Z2161" s="89" t="s">
        <v>394</v>
      </c>
      <c r="AA2161" s="89" t="s">
        <v>226</v>
      </c>
    </row>
    <row r="2162" spans="22:27" x14ac:dyDescent="0.25">
      <c r="V2162" s="6" t="str">
        <f t="shared" si="41"/>
        <v>9565The Salvation Army Employment Plus</v>
      </c>
      <c r="W2162" s="89">
        <v>9565</v>
      </c>
      <c r="X2162" s="90">
        <v>35</v>
      </c>
      <c r="Y2162" s="89" t="s">
        <v>668</v>
      </c>
      <c r="Z2162" s="89" t="s">
        <v>394</v>
      </c>
      <c r="AA2162" s="89" t="s">
        <v>226</v>
      </c>
    </row>
    <row r="2163" spans="22:27" x14ac:dyDescent="0.25">
      <c r="V2163" s="6" t="str">
        <f t="shared" si="41"/>
        <v>9565The Salvation Army Education &amp; Employment</v>
      </c>
      <c r="W2163" s="89">
        <v>9565</v>
      </c>
      <c r="X2163" s="90">
        <v>36</v>
      </c>
      <c r="Y2163" s="89" t="s">
        <v>1839</v>
      </c>
      <c r="Z2163" s="89" t="s">
        <v>310</v>
      </c>
      <c r="AA2163" s="89" t="s">
        <v>224</v>
      </c>
    </row>
    <row r="2164" spans="22:27" x14ac:dyDescent="0.25">
      <c r="V2164" s="6" t="str">
        <f t="shared" si="41"/>
        <v>9565TSA E&amp;E</v>
      </c>
      <c r="W2164" s="89">
        <v>9565</v>
      </c>
      <c r="X2164" s="90">
        <v>36</v>
      </c>
      <c r="Y2164" s="89" t="s">
        <v>1131</v>
      </c>
      <c r="Z2164" s="89" t="s">
        <v>310</v>
      </c>
      <c r="AA2164" s="89" t="s">
        <v>224</v>
      </c>
    </row>
    <row r="2165" spans="22:27" x14ac:dyDescent="0.25">
      <c r="V2165" s="6" t="str">
        <f t="shared" si="41"/>
        <v>9565Wairoa</v>
      </c>
      <c r="W2165" s="89">
        <v>9565</v>
      </c>
      <c r="X2165" s="90">
        <v>36</v>
      </c>
      <c r="Y2165" s="89" t="s">
        <v>1364</v>
      </c>
      <c r="Z2165" s="89" t="s">
        <v>310</v>
      </c>
      <c r="AA2165" s="89" t="s">
        <v>224</v>
      </c>
    </row>
    <row r="2166" spans="22:27" x14ac:dyDescent="0.25">
      <c r="V2166" s="6" t="str">
        <f t="shared" si="41"/>
        <v>9565Kaitaia</v>
      </c>
      <c r="W2166" s="89">
        <v>9565</v>
      </c>
      <c r="X2166" s="90">
        <v>40</v>
      </c>
      <c r="Y2166" s="89" t="s">
        <v>1008</v>
      </c>
      <c r="Z2166" s="89" t="s">
        <v>246</v>
      </c>
      <c r="AA2166" s="89" t="s">
        <v>237</v>
      </c>
    </row>
    <row r="2167" spans="22:27" x14ac:dyDescent="0.25">
      <c r="V2167" s="6" t="str">
        <f t="shared" si="41"/>
        <v>9565Poroporo Road</v>
      </c>
      <c r="W2167" s="89">
        <v>9565</v>
      </c>
      <c r="X2167" s="90">
        <v>41</v>
      </c>
      <c r="Y2167" s="89" t="s">
        <v>1840</v>
      </c>
      <c r="Z2167" s="89" t="s">
        <v>233</v>
      </c>
      <c r="AA2167" s="89" t="s">
        <v>231</v>
      </c>
    </row>
    <row r="2168" spans="22:27" x14ac:dyDescent="0.25">
      <c r="V2168" s="6" t="str">
        <f t="shared" si="41"/>
        <v>9565TSA E&amp;E</v>
      </c>
      <c r="W2168" s="89">
        <v>9565</v>
      </c>
      <c r="X2168" s="90">
        <v>41</v>
      </c>
      <c r="Y2168" s="89" t="s">
        <v>1131</v>
      </c>
      <c r="Z2168" s="89" t="s">
        <v>233</v>
      </c>
      <c r="AA2168" s="89" t="s">
        <v>231</v>
      </c>
    </row>
    <row r="2169" spans="22:27" x14ac:dyDescent="0.25">
      <c r="V2169" s="6" t="str">
        <f t="shared" si="41"/>
        <v>9565WEA WEST</v>
      </c>
      <c r="W2169" s="89">
        <v>9565</v>
      </c>
      <c r="X2169" s="90">
        <v>42</v>
      </c>
      <c r="Y2169" s="89" t="s">
        <v>1841</v>
      </c>
      <c r="Z2169" s="89" t="s">
        <v>240</v>
      </c>
      <c r="AA2169" s="89" t="s">
        <v>240</v>
      </c>
    </row>
    <row r="2170" spans="22:27" x14ac:dyDescent="0.25">
      <c r="V2170" s="6" t="str">
        <f t="shared" si="41"/>
        <v>9565WEA WEST for ESOL</v>
      </c>
      <c r="W2170" s="89">
        <v>9565</v>
      </c>
      <c r="X2170" s="90">
        <v>42</v>
      </c>
      <c r="Y2170" s="89" t="s">
        <v>1842</v>
      </c>
      <c r="Z2170" s="89" t="s">
        <v>240</v>
      </c>
      <c r="AA2170" s="89" t="s">
        <v>240</v>
      </c>
    </row>
    <row r="2171" spans="22:27" x14ac:dyDescent="0.25">
      <c r="V2171" s="6" t="str">
        <f t="shared" si="41"/>
        <v>9565Auto Workshop</v>
      </c>
      <c r="W2171" s="89">
        <v>9565</v>
      </c>
      <c r="X2171" s="90">
        <v>43</v>
      </c>
      <c r="Y2171" s="89" t="s">
        <v>1843</v>
      </c>
      <c r="Z2171" s="89" t="s">
        <v>240</v>
      </c>
      <c r="AA2171" s="89" t="s">
        <v>240</v>
      </c>
    </row>
    <row r="2172" spans="22:27" x14ac:dyDescent="0.25">
      <c r="V2172" s="6" t="str">
        <f t="shared" si="41"/>
        <v>9565Auto Workshop Dunedin</v>
      </c>
      <c r="W2172" s="89">
        <v>9565</v>
      </c>
      <c r="X2172" s="90">
        <v>43</v>
      </c>
      <c r="Y2172" s="89" t="s">
        <v>1844</v>
      </c>
      <c r="Z2172" s="89" t="s">
        <v>240</v>
      </c>
      <c r="AA2172" s="89" t="s">
        <v>240</v>
      </c>
    </row>
    <row r="2173" spans="22:27" x14ac:dyDescent="0.25">
      <c r="V2173" s="6" t="str">
        <f t="shared" si="41"/>
        <v>9565New Site</v>
      </c>
      <c r="W2173" s="89">
        <v>9565</v>
      </c>
      <c r="X2173" s="90">
        <v>95</v>
      </c>
      <c r="Y2173" s="89" t="s">
        <v>764</v>
      </c>
      <c r="Z2173" s="89"/>
      <c r="AA2173" s="89"/>
    </row>
    <row r="2174" spans="22:27" x14ac:dyDescent="0.25">
      <c r="V2174" s="6" t="str">
        <f t="shared" si="41"/>
        <v>9597Main Campus</v>
      </c>
      <c r="W2174" s="89">
        <v>9597</v>
      </c>
      <c r="X2174" s="90">
        <v>1</v>
      </c>
      <c r="Y2174" s="89" t="s">
        <v>15</v>
      </c>
      <c r="Z2174" s="89" t="s">
        <v>215</v>
      </c>
      <c r="AA2174" s="89" t="s">
        <v>214</v>
      </c>
    </row>
    <row r="2175" spans="22:27" x14ac:dyDescent="0.25">
      <c r="V2175" s="6" t="str">
        <f t="shared" si="41"/>
        <v>9597New Site</v>
      </c>
      <c r="W2175" s="89">
        <v>9597</v>
      </c>
      <c r="X2175" s="90">
        <v>95</v>
      </c>
      <c r="Y2175" s="89" t="s">
        <v>764</v>
      </c>
      <c r="Z2175" s="89"/>
      <c r="AA2175" s="89"/>
    </row>
    <row r="2176" spans="22:27" x14ac:dyDescent="0.25">
      <c r="V2176" s="6" t="str">
        <f t="shared" si="41"/>
        <v>9606Main Campus</v>
      </c>
      <c r="W2176" s="89">
        <v>9606</v>
      </c>
      <c r="X2176" s="90">
        <v>1</v>
      </c>
      <c r="Y2176" s="89" t="s">
        <v>15</v>
      </c>
      <c r="Z2176" s="89" t="s">
        <v>234</v>
      </c>
      <c r="AA2176" s="89" t="s">
        <v>235</v>
      </c>
    </row>
    <row r="2177" spans="22:27" x14ac:dyDescent="0.25">
      <c r="V2177" s="6" t="str">
        <f t="shared" si="41"/>
        <v>9606New Site</v>
      </c>
      <c r="W2177" s="89">
        <v>9606</v>
      </c>
      <c r="X2177" s="90">
        <v>95</v>
      </c>
      <c r="Y2177" s="89" t="s">
        <v>764</v>
      </c>
      <c r="Z2177" s="89"/>
      <c r="AA2177" s="89"/>
    </row>
    <row r="2178" spans="22:27" x14ac:dyDescent="0.25">
      <c r="V2178" s="6" t="str">
        <f t="shared" ref="V2178:V2241" si="42">W2178&amp;Y2178</f>
        <v>9611Main Campus</v>
      </c>
      <c r="W2178" s="89">
        <v>9611</v>
      </c>
      <c r="X2178" s="90">
        <v>1</v>
      </c>
      <c r="Y2178" s="89" t="s">
        <v>15</v>
      </c>
      <c r="Z2178" s="89" t="s">
        <v>227</v>
      </c>
      <c r="AA2178" s="89" t="s">
        <v>228</v>
      </c>
    </row>
    <row r="2179" spans="22:27" x14ac:dyDescent="0.25">
      <c r="V2179" s="6" t="str">
        <f t="shared" si="42"/>
        <v>9611Wellington</v>
      </c>
      <c r="W2179" s="89">
        <v>9611</v>
      </c>
      <c r="X2179" s="90">
        <v>2</v>
      </c>
      <c r="Y2179" s="89" t="s">
        <v>0</v>
      </c>
      <c r="Z2179" s="89" t="s">
        <v>247</v>
      </c>
      <c r="AA2179" s="89" t="s">
        <v>222</v>
      </c>
    </row>
    <row r="2180" spans="22:27" x14ac:dyDescent="0.25">
      <c r="V2180" s="6" t="str">
        <f t="shared" si="42"/>
        <v>9611NZ College of Massage</v>
      </c>
      <c r="W2180" s="89">
        <v>9611</v>
      </c>
      <c r="X2180" s="90">
        <v>3</v>
      </c>
      <c r="Y2180" s="89" t="s">
        <v>1845</v>
      </c>
      <c r="Z2180" s="89" t="s">
        <v>215</v>
      </c>
      <c r="AA2180" s="89" t="s">
        <v>214</v>
      </c>
    </row>
    <row r="2181" spans="22:27" x14ac:dyDescent="0.25">
      <c r="V2181" s="6" t="str">
        <f t="shared" si="42"/>
        <v>9611NZCM Christchurch</v>
      </c>
      <c r="W2181" s="89">
        <v>9611</v>
      </c>
      <c r="X2181" s="90">
        <v>3</v>
      </c>
      <c r="Y2181" s="89" t="s">
        <v>1846</v>
      </c>
      <c r="Z2181" s="89" t="s">
        <v>215</v>
      </c>
      <c r="AA2181" s="89" t="s">
        <v>214</v>
      </c>
    </row>
    <row r="2182" spans="22:27" x14ac:dyDescent="0.25">
      <c r="V2182" s="6" t="str">
        <f t="shared" si="42"/>
        <v>9611New Site</v>
      </c>
      <c r="W2182" s="89">
        <v>9611</v>
      </c>
      <c r="X2182" s="90">
        <v>95</v>
      </c>
      <c r="Y2182" s="89" t="s">
        <v>764</v>
      </c>
      <c r="Z2182" s="89"/>
      <c r="AA2182" s="89"/>
    </row>
    <row r="2183" spans="22:27" x14ac:dyDescent="0.25">
      <c r="V2183" s="6" t="str">
        <f t="shared" si="42"/>
        <v>9619Main Campus</v>
      </c>
      <c r="W2183" s="89">
        <v>9619</v>
      </c>
      <c r="X2183" s="90">
        <v>1</v>
      </c>
      <c r="Y2183" s="89" t="s">
        <v>15</v>
      </c>
      <c r="Z2183" s="89" t="s">
        <v>328</v>
      </c>
      <c r="AA2183" s="89" t="s">
        <v>324</v>
      </c>
    </row>
    <row r="2184" spans="22:27" x14ac:dyDescent="0.25">
      <c r="V2184" s="6" t="str">
        <f t="shared" si="42"/>
        <v>9619New Site</v>
      </c>
      <c r="W2184" s="89">
        <v>9619</v>
      </c>
      <c r="X2184" s="90">
        <v>95</v>
      </c>
      <c r="Y2184" s="89" t="s">
        <v>764</v>
      </c>
      <c r="Z2184" s="89"/>
      <c r="AA2184" s="89"/>
    </row>
    <row r="2185" spans="22:27" x14ac:dyDescent="0.25">
      <c r="V2185" s="6" t="str">
        <f t="shared" si="42"/>
        <v>9628Main Campus</v>
      </c>
      <c r="W2185" s="89">
        <v>9628</v>
      </c>
      <c r="X2185" s="90">
        <v>1</v>
      </c>
      <c r="Y2185" s="89" t="s">
        <v>15</v>
      </c>
      <c r="Z2185" s="89" t="s">
        <v>319</v>
      </c>
      <c r="AA2185" s="89" t="s">
        <v>222</v>
      </c>
    </row>
    <row r="2186" spans="22:27" x14ac:dyDescent="0.25">
      <c r="V2186" s="6" t="str">
        <f t="shared" si="42"/>
        <v>9628New Site</v>
      </c>
      <c r="W2186" s="89">
        <v>9628</v>
      </c>
      <c r="X2186" s="90">
        <v>95</v>
      </c>
      <c r="Y2186" s="89" t="s">
        <v>764</v>
      </c>
      <c r="Z2186" s="89"/>
      <c r="AA2186" s="89"/>
    </row>
    <row r="2187" spans="22:27" x14ac:dyDescent="0.25">
      <c r="V2187" s="6" t="str">
        <f t="shared" si="42"/>
        <v>9646Main Campus</v>
      </c>
      <c r="W2187" s="89">
        <v>9646</v>
      </c>
      <c r="X2187" s="90">
        <v>1</v>
      </c>
      <c r="Y2187" s="89" t="s">
        <v>15</v>
      </c>
      <c r="Z2187" s="89" t="s">
        <v>234</v>
      </c>
      <c r="AA2187" s="89" t="s">
        <v>235</v>
      </c>
    </row>
    <row r="2188" spans="22:27" x14ac:dyDescent="0.25">
      <c r="V2188" s="6" t="str">
        <f t="shared" si="42"/>
        <v>9646Turanga Ararau</v>
      </c>
      <c r="W2188" s="89">
        <v>9646</v>
      </c>
      <c r="X2188" s="90">
        <v>2</v>
      </c>
      <c r="Y2188" s="89" t="s">
        <v>669</v>
      </c>
      <c r="Z2188" s="89" t="s">
        <v>234</v>
      </c>
      <c r="AA2188" s="89" t="s">
        <v>235</v>
      </c>
    </row>
    <row r="2189" spans="22:27" x14ac:dyDescent="0.25">
      <c r="V2189" s="6" t="str">
        <f t="shared" si="42"/>
        <v>9646478 Ruakaka Road</v>
      </c>
      <c r="W2189" s="89">
        <v>9646</v>
      </c>
      <c r="X2189" s="90">
        <v>3</v>
      </c>
      <c r="Y2189" s="89" t="s">
        <v>1132</v>
      </c>
      <c r="Z2189" s="89" t="s">
        <v>234</v>
      </c>
      <c r="AA2189" s="89" t="s">
        <v>235</v>
      </c>
    </row>
    <row r="2190" spans="22:27" x14ac:dyDescent="0.25">
      <c r="V2190" s="6" t="str">
        <f t="shared" si="42"/>
        <v>9646Hastings</v>
      </c>
      <c r="W2190" s="89">
        <v>9646</v>
      </c>
      <c r="X2190" s="90">
        <v>4</v>
      </c>
      <c r="Y2190" s="89" t="s">
        <v>115</v>
      </c>
      <c r="Z2190" s="89" t="s">
        <v>305</v>
      </c>
      <c r="AA2190" s="89" t="s">
        <v>224</v>
      </c>
    </row>
    <row r="2191" spans="22:27" x14ac:dyDescent="0.25">
      <c r="V2191" s="6" t="str">
        <f t="shared" si="42"/>
        <v>9646Greenmeadows</v>
      </c>
      <c r="W2191" s="89">
        <v>9646</v>
      </c>
      <c r="X2191" s="90">
        <v>5</v>
      </c>
      <c r="Y2191" s="89" t="s">
        <v>1133</v>
      </c>
      <c r="Z2191" s="89" t="s">
        <v>223</v>
      </c>
      <c r="AA2191" s="89" t="s">
        <v>224</v>
      </c>
    </row>
    <row r="2192" spans="22:27" x14ac:dyDescent="0.25">
      <c r="V2192" s="6" t="str">
        <f t="shared" si="42"/>
        <v>9646New Site</v>
      </c>
      <c r="W2192" s="89">
        <v>9646</v>
      </c>
      <c r="X2192" s="90">
        <v>95</v>
      </c>
      <c r="Y2192" s="89" t="s">
        <v>764</v>
      </c>
      <c r="Z2192" s="89"/>
      <c r="AA2192" s="89"/>
    </row>
    <row r="2193" spans="22:27" x14ac:dyDescent="0.25">
      <c r="V2193" s="6" t="str">
        <f t="shared" si="42"/>
        <v>9650Main Campus</v>
      </c>
      <c r="W2193" s="89">
        <v>9650</v>
      </c>
      <c r="X2193" s="90">
        <v>1</v>
      </c>
      <c r="Y2193" s="89" t="s">
        <v>15</v>
      </c>
      <c r="Z2193" s="89" t="s">
        <v>310</v>
      </c>
      <c r="AA2193" s="89" t="s">
        <v>224</v>
      </c>
    </row>
    <row r="2194" spans="22:27" x14ac:dyDescent="0.25">
      <c r="V2194" s="6" t="str">
        <f t="shared" si="42"/>
        <v>9650New Site</v>
      </c>
      <c r="W2194" s="89">
        <v>9650</v>
      </c>
      <c r="X2194" s="90">
        <v>95</v>
      </c>
      <c r="Y2194" s="89" t="s">
        <v>764</v>
      </c>
      <c r="Z2194" s="89"/>
      <c r="AA2194" s="89"/>
    </row>
    <row r="2195" spans="22:27" x14ac:dyDescent="0.25">
      <c r="V2195" s="6" t="str">
        <f t="shared" si="42"/>
        <v>9656Main Campus</v>
      </c>
      <c r="W2195" s="89">
        <v>9656</v>
      </c>
      <c r="X2195" s="90">
        <v>1</v>
      </c>
      <c r="Y2195" s="89" t="s">
        <v>15</v>
      </c>
      <c r="Z2195" s="89" t="s">
        <v>364</v>
      </c>
      <c r="AA2195" s="89" t="s">
        <v>249</v>
      </c>
    </row>
    <row r="2196" spans="22:27" x14ac:dyDescent="0.25">
      <c r="V2196" s="6" t="str">
        <f t="shared" si="42"/>
        <v>9656Nelson Technical Institute - Port</v>
      </c>
      <c r="W2196" s="89">
        <v>9656</v>
      </c>
      <c r="X2196" s="90">
        <v>2</v>
      </c>
      <c r="Y2196" s="89" t="s">
        <v>670</v>
      </c>
      <c r="Z2196" s="89" t="s">
        <v>364</v>
      </c>
      <c r="AA2196" s="89" t="s">
        <v>249</v>
      </c>
    </row>
    <row r="2197" spans="22:27" x14ac:dyDescent="0.25">
      <c r="V2197" s="6" t="str">
        <f t="shared" si="42"/>
        <v>9656New Site</v>
      </c>
      <c r="W2197" s="89">
        <v>9656</v>
      </c>
      <c r="X2197" s="90">
        <v>95</v>
      </c>
      <c r="Y2197" s="89" t="s">
        <v>764</v>
      </c>
      <c r="Z2197" s="89"/>
      <c r="AA2197" s="89"/>
    </row>
    <row r="2198" spans="22:27" x14ac:dyDescent="0.25">
      <c r="V2198" s="6" t="str">
        <f t="shared" si="42"/>
        <v>9660Main Campus</v>
      </c>
      <c r="W2198" s="89">
        <v>9660</v>
      </c>
      <c r="X2198" s="90">
        <v>1</v>
      </c>
      <c r="Y2198" s="89" t="s">
        <v>15</v>
      </c>
      <c r="Z2198" s="89" t="s">
        <v>234</v>
      </c>
      <c r="AA2198" s="89" t="s">
        <v>235</v>
      </c>
    </row>
    <row r="2199" spans="22:27" x14ac:dyDescent="0.25">
      <c r="V2199" s="6" t="str">
        <f t="shared" si="42"/>
        <v>9660New Site</v>
      </c>
      <c r="W2199" s="89">
        <v>9660</v>
      </c>
      <c r="X2199" s="90">
        <v>95</v>
      </c>
      <c r="Y2199" s="89" t="s">
        <v>764</v>
      </c>
      <c r="Z2199" s="89"/>
      <c r="AA2199" s="89"/>
    </row>
    <row r="2200" spans="22:27" x14ac:dyDescent="0.25">
      <c r="V2200" s="6" t="str">
        <f t="shared" si="42"/>
        <v>9670Wellington Campus</v>
      </c>
      <c r="W2200" s="89">
        <v>9670</v>
      </c>
      <c r="X2200" s="90">
        <v>1</v>
      </c>
      <c r="Y2200" s="89" t="s">
        <v>87</v>
      </c>
      <c r="Z2200" s="89" t="s">
        <v>247</v>
      </c>
      <c r="AA2200" s="89" t="s">
        <v>222</v>
      </c>
    </row>
    <row r="2201" spans="22:27" x14ac:dyDescent="0.25">
      <c r="V2201" s="6" t="str">
        <f t="shared" si="42"/>
        <v>9670Auckland Campus</v>
      </c>
      <c r="W2201" s="89">
        <v>9670</v>
      </c>
      <c r="X2201" s="90">
        <v>2</v>
      </c>
      <c r="Y2201" s="89" t="s">
        <v>88</v>
      </c>
      <c r="Z2201" s="89" t="s">
        <v>227</v>
      </c>
      <c r="AA2201" s="89" t="s">
        <v>228</v>
      </c>
    </row>
    <row r="2202" spans="22:27" x14ac:dyDescent="0.25">
      <c r="V2202" s="6" t="str">
        <f t="shared" si="42"/>
        <v>9670Porirua</v>
      </c>
      <c r="W2202" s="89">
        <v>9670</v>
      </c>
      <c r="X2202" s="90">
        <v>3</v>
      </c>
      <c r="Y2202" s="89" t="s">
        <v>1369</v>
      </c>
      <c r="Z2202" s="89" t="s">
        <v>221</v>
      </c>
      <c r="AA2202" s="89" t="s">
        <v>222</v>
      </c>
    </row>
    <row r="2203" spans="22:27" x14ac:dyDescent="0.25">
      <c r="V2203" s="6" t="str">
        <f t="shared" si="42"/>
        <v>9670New Site</v>
      </c>
      <c r="W2203" s="89">
        <v>9670</v>
      </c>
      <c r="X2203" s="90">
        <v>95</v>
      </c>
      <c r="Y2203" s="89" t="s">
        <v>764</v>
      </c>
      <c r="Z2203" s="89"/>
      <c r="AA2203" s="89"/>
    </row>
    <row r="2204" spans="22:27" x14ac:dyDescent="0.25">
      <c r="V2204" s="6" t="str">
        <f t="shared" si="42"/>
        <v>9670Distance Learning</v>
      </c>
      <c r="W2204" s="89">
        <v>9670</v>
      </c>
      <c r="X2204" s="90">
        <v>98</v>
      </c>
      <c r="Y2204" s="89" t="s">
        <v>911</v>
      </c>
      <c r="Z2204" s="89" t="s">
        <v>822</v>
      </c>
      <c r="AA2204" s="89" t="s">
        <v>822</v>
      </c>
    </row>
    <row r="2205" spans="22:27" x14ac:dyDescent="0.25">
      <c r="V2205" s="6" t="str">
        <f t="shared" si="42"/>
        <v>9671Main Campus</v>
      </c>
      <c r="W2205" s="89">
        <v>9671</v>
      </c>
      <c r="X2205" s="90">
        <v>1</v>
      </c>
      <c r="Y2205" s="89" t="s">
        <v>15</v>
      </c>
      <c r="Z2205" s="89" t="s">
        <v>376</v>
      </c>
      <c r="AA2205" s="89" t="s">
        <v>377</v>
      </c>
    </row>
    <row r="2206" spans="22:27" x14ac:dyDescent="0.25">
      <c r="V2206" s="6" t="str">
        <f t="shared" si="42"/>
        <v>9671Front-Line Training Consultancy Ltd - Greymouth</v>
      </c>
      <c r="W2206" s="89">
        <v>9671</v>
      </c>
      <c r="X2206" s="90">
        <v>2</v>
      </c>
      <c r="Y2206" s="89" t="s">
        <v>1847</v>
      </c>
      <c r="Z2206" s="89" t="s">
        <v>211</v>
      </c>
      <c r="AA2206" s="89" t="s">
        <v>212</v>
      </c>
    </row>
    <row r="2207" spans="22:27" x14ac:dyDescent="0.25">
      <c r="V2207" s="6" t="str">
        <f t="shared" si="42"/>
        <v>9671New Site</v>
      </c>
      <c r="W2207" s="89">
        <v>9671</v>
      </c>
      <c r="X2207" s="90">
        <v>95</v>
      </c>
      <c r="Y2207" s="89" t="s">
        <v>764</v>
      </c>
      <c r="Z2207" s="89"/>
      <c r="AA2207" s="89"/>
    </row>
    <row r="2208" spans="22:27" x14ac:dyDescent="0.25">
      <c r="V2208" s="6" t="str">
        <f t="shared" si="42"/>
        <v>9749Main Campus</v>
      </c>
      <c r="W2208" s="89">
        <v>9749</v>
      </c>
      <c r="X2208" s="90">
        <v>1</v>
      </c>
      <c r="Y2208" s="89" t="s">
        <v>15</v>
      </c>
      <c r="Z2208" s="89" t="s">
        <v>225</v>
      </c>
      <c r="AA2208" s="89" t="s">
        <v>226</v>
      </c>
    </row>
    <row r="2209" spans="22:27" x14ac:dyDescent="0.25">
      <c r="V2209" s="6" t="str">
        <f t="shared" si="42"/>
        <v>9749Building and Construction</v>
      </c>
      <c r="W2209" s="89">
        <v>9749</v>
      </c>
      <c r="X2209" s="90">
        <v>4</v>
      </c>
      <c r="Y2209" s="89" t="s">
        <v>671</v>
      </c>
      <c r="Z2209" s="89" t="s">
        <v>225</v>
      </c>
      <c r="AA2209" s="89" t="s">
        <v>226</v>
      </c>
    </row>
    <row r="2210" spans="22:27" x14ac:dyDescent="0.25">
      <c r="V2210" s="6" t="str">
        <f t="shared" si="42"/>
        <v>9749Literacy and Numeracy</v>
      </c>
      <c r="W2210" s="89">
        <v>9749</v>
      </c>
      <c r="X2210" s="90">
        <v>5</v>
      </c>
      <c r="Y2210" s="89" t="s">
        <v>672</v>
      </c>
      <c r="Z2210" s="89" t="s">
        <v>415</v>
      </c>
      <c r="AA2210" s="89" t="s">
        <v>226</v>
      </c>
    </row>
    <row r="2211" spans="22:27" x14ac:dyDescent="0.25">
      <c r="V2211" s="6" t="str">
        <f t="shared" si="42"/>
        <v>9749New Site</v>
      </c>
      <c r="W2211" s="89">
        <v>9749</v>
      </c>
      <c r="X2211" s="90">
        <v>95</v>
      </c>
      <c r="Y2211" s="89" t="s">
        <v>764</v>
      </c>
      <c r="Z2211" s="89"/>
      <c r="AA2211" s="89"/>
    </row>
    <row r="2212" spans="22:27" x14ac:dyDescent="0.25">
      <c r="V2212" s="6" t="str">
        <f t="shared" si="42"/>
        <v>9831Main Campus</v>
      </c>
      <c r="W2212" s="89">
        <v>9831</v>
      </c>
      <c r="X2212" s="90">
        <v>1</v>
      </c>
      <c r="Y2212" s="89" t="s">
        <v>15</v>
      </c>
      <c r="Z2212" s="89" t="s">
        <v>394</v>
      </c>
      <c r="AA2212" s="89" t="s">
        <v>226</v>
      </c>
    </row>
    <row r="2213" spans="22:27" x14ac:dyDescent="0.25">
      <c r="V2213" s="6" t="str">
        <f t="shared" si="42"/>
        <v>9831New Site</v>
      </c>
      <c r="W2213" s="89">
        <v>9831</v>
      </c>
      <c r="X2213" s="90">
        <v>95</v>
      </c>
      <c r="Y2213" s="89" t="s">
        <v>764</v>
      </c>
      <c r="Z2213" s="89"/>
      <c r="AA2213" s="89"/>
    </row>
    <row r="2214" spans="22:27" x14ac:dyDescent="0.25">
      <c r="V2214" s="6" t="str">
        <f t="shared" si="42"/>
        <v>9840Main Campus</v>
      </c>
      <c r="W2214" s="89">
        <v>9840</v>
      </c>
      <c r="X2214" s="90">
        <v>1</v>
      </c>
      <c r="Y2214" s="89" t="s">
        <v>15</v>
      </c>
      <c r="Z2214" s="89" t="s">
        <v>236</v>
      </c>
      <c r="AA2214" s="89" t="s">
        <v>237</v>
      </c>
    </row>
    <row r="2215" spans="22:27" x14ac:dyDescent="0.25">
      <c r="V2215" s="6" t="str">
        <f t="shared" si="42"/>
        <v>9840Auckland TOPS &amp; YTH</v>
      </c>
      <c r="W2215" s="89">
        <v>9840</v>
      </c>
      <c r="X2215" s="90">
        <v>2</v>
      </c>
      <c r="Y2215" s="89" t="s">
        <v>1848</v>
      </c>
      <c r="Z2215" s="89" t="s">
        <v>236</v>
      </c>
      <c r="AA2215" s="89" t="s">
        <v>237</v>
      </c>
    </row>
    <row r="2216" spans="22:27" x14ac:dyDescent="0.25">
      <c r="V2216" s="6" t="str">
        <f t="shared" si="42"/>
        <v>9840Kerikeri Campus</v>
      </c>
      <c r="W2216" s="89">
        <v>9840</v>
      </c>
      <c r="X2216" s="90">
        <v>2</v>
      </c>
      <c r="Y2216" s="89" t="s">
        <v>673</v>
      </c>
      <c r="Z2216" s="89" t="s">
        <v>246</v>
      </c>
      <c r="AA2216" s="89" t="s">
        <v>237</v>
      </c>
    </row>
    <row r="2217" spans="22:27" x14ac:dyDescent="0.25">
      <c r="V2217" s="6" t="str">
        <f t="shared" si="42"/>
        <v>9840Northland TOPS &amp; YTH</v>
      </c>
      <c r="W2217" s="89">
        <v>9840</v>
      </c>
      <c r="X2217" s="90">
        <v>2</v>
      </c>
      <c r="Y2217" s="89" t="s">
        <v>1849</v>
      </c>
      <c r="Z2217" s="89" t="s">
        <v>246</v>
      </c>
      <c r="AA2217" s="89" t="s">
        <v>237</v>
      </c>
    </row>
    <row r="2218" spans="22:27" x14ac:dyDescent="0.25">
      <c r="V2218" s="6" t="str">
        <f t="shared" si="42"/>
        <v>9840New Lynn</v>
      </c>
      <c r="W2218" s="89">
        <v>9840</v>
      </c>
      <c r="X2218" s="90">
        <v>3</v>
      </c>
      <c r="Y2218" s="89" t="s">
        <v>674</v>
      </c>
      <c r="Z2218" s="89" t="s">
        <v>266</v>
      </c>
      <c r="AA2218" s="89" t="s">
        <v>228</v>
      </c>
    </row>
    <row r="2219" spans="22:27" x14ac:dyDescent="0.25">
      <c r="V2219" s="6" t="str">
        <f t="shared" si="42"/>
        <v>9840Morningside Campus</v>
      </c>
      <c r="W2219" s="89">
        <v>9840</v>
      </c>
      <c r="X2219" s="90">
        <v>4</v>
      </c>
      <c r="Y2219" s="89" t="s">
        <v>675</v>
      </c>
      <c r="Z2219" s="89" t="s">
        <v>236</v>
      </c>
      <c r="AA2219" s="89" t="s">
        <v>237</v>
      </c>
    </row>
    <row r="2220" spans="22:27" x14ac:dyDescent="0.25">
      <c r="V2220" s="6" t="str">
        <f t="shared" si="42"/>
        <v>9840Ngararatunua Campus</v>
      </c>
      <c r="W2220" s="89">
        <v>9840</v>
      </c>
      <c r="X2220" s="90">
        <v>5</v>
      </c>
      <c r="Y2220" s="89" t="s">
        <v>676</v>
      </c>
      <c r="Z2220" s="89" t="s">
        <v>236</v>
      </c>
      <c r="AA2220" s="89" t="s">
        <v>237</v>
      </c>
    </row>
    <row r="2221" spans="22:27" x14ac:dyDescent="0.25">
      <c r="V2221" s="6" t="str">
        <f t="shared" si="42"/>
        <v>9840Onehunga</v>
      </c>
      <c r="W2221" s="89">
        <v>9840</v>
      </c>
      <c r="X2221" s="90">
        <v>6</v>
      </c>
      <c r="Y2221" s="89" t="s">
        <v>479</v>
      </c>
      <c r="Z2221" s="89" t="s">
        <v>227</v>
      </c>
      <c r="AA2221" s="89" t="s">
        <v>228</v>
      </c>
    </row>
    <row r="2222" spans="22:27" x14ac:dyDescent="0.25">
      <c r="V2222" s="6" t="str">
        <f t="shared" si="42"/>
        <v>9840New Site</v>
      </c>
      <c r="W2222" s="89">
        <v>9840</v>
      </c>
      <c r="X2222" s="90">
        <v>95</v>
      </c>
      <c r="Y2222" s="89" t="s">
        <v>764</v>
      </c>
      <c r="Z2222" s="89"/>
      <c r="AA2222" s="89"/>
    </row>
    <row r="2223" spans="22:27" x14ac:dyDescent="0.25">
      <c r="V2223" s="6" t="str">
        <f t="shared" si="42"/>
        <v>9847.</v>
      </c>
      <c r="W2223" s="89">
        <v>9847</v>
      </c>
      <c r="X2223" s="90">
        <v>0</v>
      </c>
      <c r="Y2223" s="89" t="s">
        <v>1850</v>
      </c>
      <c r="Z2223" s="89" t="s">
        <v>240</v>
      </c>
      <c r="AA2223" s="89" t="s">
        <v>240</v>
      </c>
    </row>
    <row r="2224" spans="22:27" x14ac:dyDescent="0.25">
      <c r="V2224" s="6" t="str">
        <f t="shared" si="42"/>
        <v>9847Main Campus</v>
      </c>
      <c r="W2224" s="89">
        <v>9847</v>
      </c>
      <c r="X2224" s="90">
        <v>1</v>
      </c>
      <c r="Y2224" s="89" t="s">
        <v>15</v>
      </c>
      <c r="Z2224" s="89" t="s">
        <v>305</v>
      </c>
      <c r="AA2224" s="89" t="s">
        <v>224</v>
      </c>
    </row>
    <row r="2225" spans="22:27" x14ac:dyDescent="0.25">
      <c r="V2225" s="6" t="str">
        <f t="shared" si="42"/>
        <v>9847New Site</v>
      </c>
      <c r="W2225" s="89">
        <v>9847</v>
      </c>
      <c r="X2225" s="90">
        <v>95</v>
      </c>
      <c r="Y2225" s="89" t="s">
        <v>764</v>
      </c>
      <c r="Z2225" s="89"/>
      <c r="AA2225" s="89"/>
    </row>
    <row r="2226" spans="22:27" x14ac:dyDescent="0.25">
      <c r="V2226" s="6" t="str">
        <f t="shared" si="42"/>
        <v>9847Mangaroa Prison</v>
      </c>
      <c r="W2226" s="89">
        <v>9847</v>
      </c>
      <c r="X2226" s="90" t="s">
        <v>1851</v>
      </c>
      <c r="Y2226" s="89" t="s">
        <v>1852</v>
      </c>
      <c r="Z2226" s="89" t="s">
        <v>305</v>
      </c>
      <c r="AA2226" s="89" t="s">
        <v>224</v>
      </c>
    </row>
    <row r="2227" spans="22:27" x14ac:dyDescent="0.25">
      <c r="V2227" s="6" t="str">
        <f t="shared" si="42"/>
        <v>9872Waitakere Campus</v>
      </c>
      <c r="W2227" s="89">
        <v>9872</v>
      </c>
      <c r="X2227" s="90">
        <v>1</v>
      </c>
      <c r="Y2227" s="89" t="s">
        <v>459</v>
      </c>
      <c r="Z2227" s="89" t="s">
        <v>266</v>
      </c>
      <c r="AA2227" s="89" t="s">
        <v>228</v>
      </c>
    </row>
    <row r="2228" spans="22:27" x14ac:dyDescent="0.25">
      <c r="V2228" s="6" t="str">
        <f t="shared" si="42"/>
        <v>9872Best Training Delta Ave</v>
      </c>
      <c r="W2228" s="89">
        <v>9872</v>
      </c>
      <c r="X2228" s="90">
        <v>2</v>
      </c>
      <c r="Y2228" s="89" t="s">
        <v>677</v>
      </c>
      <c r="Z2228" s="89" t="s">
        <v>266</v>
      </c>
      <c r="AA2228" s="89" t="s">
        <v>228</v>
      </c>
    </row>
    <row r="2229" spans="22:27" x14ac:dyDescent="0.25">
      <c r="V2229" s="6" t="str">
        <f t="shared" si="42"/>
        <v>9872Manukau Campus</v>
      </c>
      <c r="W2229" s="89">
        <v>9872</v>
      </c>
      <c r="X2229" s="90">
        <v>3</v>
      </c>
      <c r="Y2229" s="89" t="s">
        <v>136</v>
      </c>
      <c r="Z2229" s="89" t="s">
        <v>259</v>
      </c>
      <c r="AA2229" s="89" t="s">
        <v>228</v>
      </c>
    </row>
    <row r="2230" spans="22:27" x14ac:dyDescent="0.25">
      <c r="V2230" s="6" t="str">
        <f t="shared" si="42"/>
        <v>9872Manukau Youth Campus</v>
      </c>
      <c r="W2230" s="89">
        <v>9872</v>
      </c>
      <c r="X2230" s="90">
        <v>4</v>
      </c>
      <c r="Y2230" s="89" t="s">
        <v>678</v>
      </c>
      <c r="Z2230" s="89" t="s">
        <v>259</v>
      </c>
      <c r="AA2230" s="89" t="s">
        <v>228</v>
      </c>
    </row>
    <row r="2231" spans="22:27" x14ac:dyDescent="0.25">
      <c r="V2231" s="6" t="str">
        <f t="shared" si="42"/>
        <v>9872Waitakere Youth Campus</v>
      </c>
      <c r="W2231" s="89">
        <v>9872</v>
      </c>
      <c r="X2231" s="90">
        <v>5</v>
      </c>
      <c r="Y2231" s="89" t="s">
        <v>679</v>
      </c>
      <c r="Z2231" s="89" t="s">
        <v>266</v>
      </c>
      <c r="AA2231" s="89" t="s">
        <v>228</v>
      </c>
    </row>
    <row r="2232" spans="22:27" x14ac:dyDescent="0.25">
      <c r="V2232" s="6" t="str">
        <f t="shared" si="42"/>
        <v>9872BEST Pacific Institute of Education - UNITECH Branch</v>
      </c>
      <c r="W2232" s="89">
        <v>9872</v>
      </c>
      <c r="X2232" s="90">
        <v>6</v>
      </c>
      <c r="Y2232" s="89" t="s">
        <v>680</v>
      </c>
      <c r="Z2232" s="89" t="s">
        <v>227</v>
      </c>
      <c r="AA2232" s="89" t="s">
        <v>228</v>
      </c>
    </row>
    <row r="2233" spans="22:27" x14ac:dyDescent="0.25">
      <c r="V2233" s="6" t="str">
        <f t="shared" si="42"/>
        <v>9872Pacific Institute of Performing Arts</v>
      </c>
      <c r="W2233" s="89">
        <v>9872</v>
      </c>
      <c r="X2233" s="90">
        <v>7</v>
      </c>
      <c r="Y2233" s="89" t="s">
        <v>681</v>
      </c>
      <c r="Z2233" s="89" t="s">
        <v>227</v>
      </c>
      <c r="AA2233" s="89" t="s">
        <v>228</v>
      </c>
    </row>
    <row r="2234" spans="22:27" x14ac:dyDescent="0.25">
      <c r="V2234" s="6" t="str">
        <f t="shared" si="42"/>
        <v>98728 Puhinui Road</v>
      </c>
      <c r="W2234" s="89">
        <v>9872</v>
      </c>
      <c r="X2234" s="90">
        <v>8</v>
      </c>
      <c r="Y2234" s="89" t="s">
        <v>1134</v>
      </c>
      <c r="Z2234" s="89" t="s">
        <v>259</v>
      </c>
      <c r="AA2234" s="89" t="s">
        <v>228</v>
      </c>
    </row>
    <row r="2235" spans="22:27" x14ac:dyDescent="0.25">
      <c r="V2235" s="6" t="str">
        <f t="shared" si="42"/>
        <v>9872New Site</v>
      </c>
      <c r="W2235" s="89">
        <v>9872</v>
      </c>
      <c r="X2235" s="90">
        <v>95</v>
      </c>
      <c r="Y2235" s="89" t="s">
        <v>764</v>
      </c>
      <c r="Z2235" s="89"/>
      <c r="AA2235" s="89"/>
    </row>
    <row r="2236" spans="22:27" x14ac:dyDescent="0.25">
      <c r="V2236" s="6" t="str">
        <f t="shared" si="42"/>
        <v>9885Main Campus</v>
      </c>
      <c r="W2236" s="89">
        <v>9885</v>
      </c>
      <c r="X2236" s="90">
        <v>1</v>
      </c>
      <c r="Y2236" s="89" t="s">
        <v>15</v>
      </c>
      <c r="Z2236" s="89" t="s">
        <v>227</v>
      </c>
      <c r="AA2236" s="89" t="s">
        <v>228</v>
      </c>
    </row>
    <row r="2237" spans="22:27" x14ac:dyDescent="0.25">
      <c r="V2237" s="6" t="str">
        <f t="shared" si="42"/>
        <v>9885New Site</v>
      </c>
      <c r="W2237" s="89">
        <v>9885</v>
      </c>
      <c r="X2237" s="90">
        <v>95</v>
      </c>
      <c r="Y2237" s="89" t="s">
        <v>764</v>
      </c>
      <c r="Z2237" s="89"/>
      <c r="AA2237" s="89"/>
    </row>
    <row r="2238" spans="22:27" x14ac:dyDescent="0.25">
      <c r="V2238" s="6" t="str">
        <f t="shared" si="42"/>
        <v>9918Main Campus</v>
      </c>
      <c r="W2238" s="89">
        <v>9918</v>
      </c>
      <c r="X2238" s="90">
        <v>1</v>
      </c>
      <c r="Y2238" s="89" t="s">
        <v>15</v>
      </c>
      <c r="Z2238" s="89" t="s">
        <v>326</v>
      </c>
      <c r="AA2238" s="89" t="s">
        <v>324</v>
      </c>
    </row>
    <row r="2239" spans="22:27" x14ac:dyDescent="0.25">
      <c r="V2239" s="6" t="str">
        <f t="shared" si="42"/>
        <v>9918Taranaki</v>
      </c>
      <c r="W2239" s="89">
        <v>9918</v>
      </c>
      <c r="X2239" s="90">
        <v>2</v>
      </c>
      <c r="Y2239" s="89" t="s">
        <v>4</v>
      </c>
      <c r="Z2239" s="89" t="s">
        <v>297</v>
      </c>
      <c r="AA2239" s="89" t="s">
        <v>298</v>
      </c>
    </row>
    <row r="2240" spans="22:27" x14ac:dyDescent="0.25">
      <c r="V2240" s="6" t="str">
        <f t="shared" si="42"/>
        <v>9918Manawatu</v>
      </c>
      <c r="W2240" s="89">
        <v>9918</v>
      </c>
      <c r="X2240" s="90">
        <v>3</v>
      </c>
      <c r="Y2240" s="89" t="s">
        <v>682</v>
      </c>
      <c r="Z2240" s="89" t="s">
        <v>323</v>
      </c>
      <c r="AA2240" s="89" t="s">
        <v>324</v>
      </c>
    </row>
    <row r="2241" spans="22:27" x14ac:dyDescent="0.25">
      <c r="V2241" s="6" t="str">
        <f t="shared" si="42"/>
        <v>9918Randwick Park Community House</v>
      </c>
      <c r="W2241" s="89">
        <v>9918</v>
      </c>
      <c r="X2241" s="90">
        <v>4</v>
      </c>
      <c r="Y2241" s="89" t="s">
        <v>1135</v>
      </c>
      <c r="Z2241" s="89" t="s">
        <v>259</v>
      </c>
      <c r="AA2241" s="89" t="s">
        <v>228</v>
      </c>
    </row>
    <row r="2242" spans="22:27" x14ac:dyDescent="0.25">
      <c r="V2242" s="6" t="str">
        <f t="shared" ref="V2242:V2264" si="43">W2242&amp;Y2242</f>
        <v>9918Te Heti Te Kohanga Reo</v>
      </c>
      <c r="W2242" s="89">
        <v>9918</v>
      </c>
      <c r="X2242" s="90">
        <v>5</v>
      </c>
      <c r="Y2242" s="89" t="s">
        <v>1136</v>
      </c>
      <c r="Z2242" s="89" t="s">
        <v>326</v>
      </c>
      <c r="AA2242" s="89" t="s">
        <v>324</v>
      </c>
    </row>
    <row r="2243" spans="22:27" x14ac:dyDescent="0.25">
      <c r="V2243" s="6" t="str">
        <f t="shared" si="43"/>
        <v>9918Manurewa Baptist Church</v>
      </c>
      <c r="W2243" s="89">
        <v>9918</v>
      </c>
      <c r="X2243" s="90">
        <v>6</v>
      </c>
      <c r="Y2243" s="89" t="s">
        <v>1137</v>
      </c>
      <c r="Z2243" s="89" t="s">
        <v>259</v>
      </c>
      <c r="AA2243" s="89" t="s">
        <v>228</v>
      </c>
    </row>
    <row r="2244" spans="22:27" x14ac:dyDescent="0.25">
      <c r="V2244" s="6" t="str">
        <f t="shared" si="43"/>
        <v>9918New Site</v>
      </c>
      <c r="W2244" s="89">
        <v>9918</v>
      </c>
      <c r="X2244" s="90">
        <v>95</v>
      </c>
      <c r="Y2244" s="89" t="s">
        <v>764</v>
      </c>
      <c r="Z2244" s="89"/>
      <c r="AA2244" s="89"/>
    </row>
    <row r="2245" spans="22:27" x14ac:dyDescent="0.25">
      <c r="V2245" s="6" t="str">
        <f t="shared" si="43"/>
        <v>9964Main Campus</v>
      </c>
      <c r="W2245" s="89">
        <v>9964</v>
      </c>
      <c r="X2245" s="90">
        <v>1</v>
      </c>
      <c r="Y2245" s="89" t="s">
        <v>15</v>
      </c>
      <c r="Z2245" s="89" t="s">
        <v>236</v>
      </c>
      <c r="AA2245" s="89" t="s">
        <v>237</v>
      </c>
    </row>
    <row r="2246" spans="22:27" x14ac:dyDescent="0.25">
      <c r="V2246" s="6" t="str">
        <f t="shared" si="43"/>
        <v>9964Kaikohe Campus</v>
      </c>
      <c r="W2246" s="89">
        <v>9964</v>
      </c>
      <c r="X2246" s="90">
        <v>2</v>
      </c>
      <c r="Y2246" s="89" t="s">
        <v>423</v>
      </c>
      <c r="Z2246" s="89" t="s">
        <v>246</v>
      </c>
      <c r="AA2246" s="89" t="s">
        <v>237</v>
      </c>
    </row>
    <row r="2247" spans="22:27" x14ac:dyDescent="0.25">
      <c r="V2247" s="6" t="str">
        <f t="shared" si="43"/>
        <v>9964Papakura</v>
      </c>
      <c r="W2247" s="89">
        <v>9964</v>
      </c>
      <c r="X2247" s="90">
        <v>3</v>
      </c>
      <c r="Y2247" s="89" t="s">
        <v>475</v>
      </c>
      <c r="Z2247" s="89" t="s">
        <v>292</v>
      </c>
      <c r="AA2247" s="89" t="s">
        <v>228</v>
      </c>
    </row>
    <row r="2248" spans="22:27" x14ac:dyDescent="0.25">
      <c r="V2248" s="6" t="str">
        <f t="shared" si="43"/>
        <v>9964Dargaville</v>
      </c>
      <c r="W2248" s="89">
        <v>9964</v>
      </c>
      <c r="X2248" s="90">
        <v>4</v>
      </c>
      <c r="Y2248" s="89" t="s">
        <v>84</v>
      </c>
      <c r="Z2248" s="89" t="s">
        <v>367</v>
      </c>
      <c r="AA2248" s="89" t="s">
        <v>237</v>
      </c>
    </row>
    <row r="2249" spans="22:27" x14ac:dyDescent="0.25">
      <c r="V2249" s="6" t="str">
        <f t="shared" si="43"/>
        <v>9964New Site</v>
      </c>
      <c r="W2249" s="89">
        <v>9964</v>
      </c>
      <c r="X2249" s="90">
        <v>95</v>
      </c>
      <c r="Y2249" s="89" t="s">
        <v>764</v>
      </c>
      <c r="Z2249" s="89"/>
      <c r="AA2249" s="89"/>
    </row>
    <row r="2250" spans="22:27" x14ac:dyDescent="0.25">
      <c r="V2250" s="6" t="str">
        <f t="shared" si="43"/>
        <v>9979Auckland Site</v>
      </c>
      <c r="W2250" s="89">
        <v>9979</v>
      </c>
      <c r="X2250" s="90">
        <v>1</v>
      </c>
      <c r="Y2250" s="89" t="s">
        <v>1138</v>
      </c>
      <c r="Z2250" s="89" t="s">
        <v>227</v>
      </c>
      <c r="AA2250" s="89" t="s">
        <v>228</v>
      </c>
    </row>
    <row r="2251" spans="22:27" x14ac:dyDescent="0.25">
      <c r="V2251" s="6" t="str">
        <f t="shared" si="43"/>
        <v>9979Main Campus</v>
      </c>
      <c r="W2251" s="89">
        <v>9979</v>
      </c>
      <c r="X2251" s="90">
        <v>1</v>
      </c>
      <c r="Y2251" s="89" t="s">
        <v>15</v>
      </c>
      <c r="Z2251" s="89" t="s">
        <v>227</v>
      </c>
      <c r="AA2251" s="89" t="s">
        <v>228</v>
      </c>
    </row>
    <row r="2252" spans="22:27" x14ac:dyDescent="0.25">
      <c r="V2252" s="6" t="str">
        <f t="shared" si="43"/>
        <v>9979South Auckland</v>
      </c>
      <c r="W2252" s="89">
        <v>9979</v>
      </c>
      <c r="X2252" s="90">
        <v>2</v>
      </c>
      <c r="Y2252" s="89" t="s">
        <v>630</v>
      </c>
      <c r="Z2252" s="89" t="s">
        <v>259</v>
      </c>
      <c r="AA2252" s="89" t="s">
        <v>228</v>
      </c>
    </row>
    <row r="2253" spans="22:27" x14ac:dyDescent="0.25">
      <c r="V2253" s="6" t="str">
        <f t="shared" si="43"/>
        <v>9979West Auckland</v>
      </c>
      <c r="W2253" s="89">
        <v>9979</v>
      </c>
      <c r="X2253" s="90">
        <v>3</v>
      </c>
      <c r="Y2253" s="89" t="s">
        <v>664</v>
      </c>
      <c r="Z2253" s="89" t="s">
        <v>266</v>
      </c>
      <c r="AA2253" s="89" t="s">
        <v>228</v>
      </c>
    </row>
    <row r="2254" spans="22:27" x14ac:dyDescent="0.25">
      <c r="V2254" s="6" t="str">
        <f t="shared" si="43"/>
        <v>9979Tauranga</v>
      </c>
      <c r="W2254" s="89">
        <v>9979</v>
      </c>
      <c r="X2254" s="90">
        <v>4</v>
      </c>
      <c r="Y2254" s="89" t="s">
        <v>101</v>
      </c>
      <c r="Z2254" s="89" t="s">
        <v>230</v>
      </c>
      <c r="AA2254" s="89" t="s">
        <v>231</v>
      </c>
    </row>
    <row r="2255" spans="22:27" x14ac:dyDescent="0.25">
      <c r="V2255" s="6" t="str">
        <f t="shared" si="43"/>
        <v>9979HAMILTON</v>
      </c>
      <c r="W2255" s="89">
        <v>9979</v>
      </c>
      <c r="X2255" s="90">
        <v>5</v>
      </c>
      <c r="Y2255" s="89" t="s">
        <v>1853</v>
      </c>
      <c r="Z2255" s="89" t="s">
        <v>225</v>
      </c>
      <c r="AA2255" s="89" t="s">
        <v>226</v>
      </c>
    </row>
    <row r="2256" spans="22:27" x14ac:dyDescent="0.25">
      <c r="V2256" s="6" t="str">
        <f t="shared" si="43"/>
        <v>9979Christchurch</v>
      </c>
      <c r="W2256" s="89">
        <v>9979</v>
      </c>
      <c r="X2256" s="90">
        <v>6</v>
      </c>
      <c r="Y2256" s="89" t="s">
        <v>37</v>
      </c>
      <c r="Z2256" s="89" t="s">
        <v>215</v>
      </c>
      <c r="AA2256" s="89" t="s">
        <v>214</v>
      </c>
    </row>
    <row r="2257" spans="22:27" x14ac:dyDescent="0.25">
      <c r="V2257" s="6" t="str">
        <f t="shared" si="43"/>
        <v>9979Dunedin</v>
      </c>
      <c r="W2257" s="89">
        <v>9979</v>
      </c>
      <c r="X2257" s="90">
        <v>7</v>
      </c>
      <c r="Y2257" s="89" t="s">
        <v>16</v>
      </c>
      <c r="Z2257" s="89" t="s">
        <v>219</v>
      </c>
      <c r="AA2257" s="89" t="s">
        <v>217</v>
      </c>
    </row>
    <row r="2258" spans="22:27" x14ac:dyDescent="0.25">
      <c r="V2258" s="6" t="str">
        <f t="shared" si="43"/>
        <v>9979Wellington</v>
      </c>
      <c r="W2258" s="89">
        <v>9979</v>
      </c>
      <c r="X2258" s="90">
        <v>8</v>
      </c>
      <c r="Y2258" s="89" t="s">
        <v>0</v>
      </c>
      <c r="Z2258" s="89" t="s">
        <v>247</v>
      </c>
      <c r="AA2258" s="89" t="s">
        <v>222</v>
      </c>
    </row>
    <row r="2259" spans="22:27" x14ac:dyDescent="0.25">
      <c r="V2259" s="6" t="str">
        <f t="shared" si="43"/>
        <v>9979Manukau Site</v>
      </c>
      <c r="W2259" s="89">
        <v>9979</v>
      </c>
      <c r="X2259" s="90">
        <v>9</v>
      </c>
      <c r="Y2259" s="89" t="s">
        <v>1139</v>
      </c>
      <c r="Z2259" s="89" t="s">
        <v>259</v>
      </c>
      <c r="AA2259" s="89" t="s">
        <v>228</v>
      </c>
    </row>
    <row r="2260" spans="22:27" x14ac:dyDescent="0.25">
      <c r="V2260" s="6" t="str">
        <f t="shared" si="43"/>
        <v>9979Wellington Site</v>
      </c>
      <c r="W2260" s="89">
        <v>9979</v>
      </c>
      <c r="X2260" s="90">
        <v>10</v>
      </c>
      <c r="Y2260" s="89" t="s">
        <v>1140</v>
      </c>
      <c r="Z2260" s="89" t="s">
        <v>247</v>
      </c>
      <c r="AA2260" s="89" t="s">
        <v>222</v>
      </c>
    </row>
    <row r="2261" spans="22:27" x14ac:dyDescent="0.25">
      <c r="V2261" s="6" t="str">
        <f t="shared" si="43"/>
        <v>9979New Site</v>
      </c>
      <c r="W2261" s="89">
        <v>9979</v>
      </c>
      <c r="X2261" s="90">
        <v>95</v>
      </c>
      <c r="Y2261" s="89" t="s">
        <v>764</v>
      </c>
      <c r="Z2261" s="89"/>
      <c r="AA2261" s="89"/>
    </row>
    <row r="2262" spans="22:27" x14ac:dyDescent="0.25">
      <c r="V2262" s="6" t="str">
        <f t="shared" si="43"/>
        <v>9981Main Campus</v>
      </c>
      <c r="W2262" s="89">
        <v>9981</v>
      </c>
      <c r="X2262" s="90">
        <v>1</v>
      </c>
      <c r="Y2262" s="89" t="s">
        <v>15</v>
      </c>
      <c r="Z2262" s="89" t="s">
        <v>279</v>
      </c>
      <c r="AA2262" s="89" t="s">
        <v>226</v>
      </c>
    </row>
    <row r="2263" spans="22:27" x14ac:dyDescent="0.25">
      <c r="V2263" s="6" t="str">
        <f t="shared" si="43"/>
        <v>9981VETEL Waihi</v>
      </c>
      <c r="W2263" s="89">
        <v>9981</v>
      </c>
      <c r="X2263" s="90">
        <v>2</v>
      </c>
      <c r="Y2263" s="89" t="s">
        <v>1141</v>
      </c>
      <c r="Z2263" s="89" t="s">
        <v>522</v>
      </c>
      <c r="AA2263" s="89" t="s">
        <v>226</v>
      </c>
    </row>
    <row r="2264" spans="22:27" x14ac:dyDescent="0.25">
      <c r="V2264" s="6" t="str">
        <f t="shared" si="43"/>
        <v>9981New Site</v>
      </c>
      <c r="W2264" s="89">
        <v>9981</v>
      </c>
      <c r="X2264" s="90">
        <v>95</v>
      </c>
      <c r="Y2264" s="89" t="s">
        <v>764</v>
      </c>
      <c r="Z2264" s="89"/>
      <c r="AA2264" s="89"/>
    </row>
  </sheetData>
  <sortState ref="G258:I500">
    <sortCondition ref="I258:I500"/>
  </sortState>
  <mergeCells count="1">
    <mergeCell ref="G1:H2"/>
  </mergeCells>
  <phoneticPr fontId="5" type="noConversion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Proposed provision </vt:lpstr>
      <vt:lpstr>list for drop down box</vt:lpstr>
      <vt:lpstr>EDUMIS_Code</vt:lpstr>
      <vt:lpstr>Edumis_No</vt:lpstr>
      <vt:lpstr>EDUMIS_Start</vt:lpstr>
      <vt:lpstr>Lookup_List</vt:lpstr>
      <vt:lpstr>Lookup_Start</vt:lpstr>
      <vt:lpstr>New_Site</vt:lpstr>
      <vt:lpstr>'Proposed provision '!Print_Titles</vt:lpstr>
      <vt:lpstr>Qualification_Code</vt:lpstr>
      <vt:lpstr>Qualification_with_relevant_delivery_history</vt:lpstr>
      <vt:lpstr>Region</vt:lpstr>
      <vt:lpstr>Region_Start</vt:lpstr>
      <vt:lpstr>TLA</vt:lpstr>
      <vt:lpstr>TLA_Code</vt:lpstr>
      <vt:lpstr>TLA_Code_Start</vt:lpstr>
      <vt:lpstr>TLA_Lookup</vt:lpstr>
      <vt:lpstr>TLA_Start</vt:lpstr>
      <vt:lpstr>Type_of_Provision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Part-B-Proposed-Mix-of-Provision-for-SAC-levels-3-and-4-competitive-pilot-for-2017-and-2018</dc:title>
  <dc:creator>TEC</dc:creator>
  <cp:lastModifiedBy>Fraser Sloane</cp:lastModifiedBy>
  <cp:lastPrinted>2016-06-13T04:45:01Z</cp:lastPrinted>
  <dcterms:created xsi:type="dcterms:W3CDTF">2012-06-18T21:48:12Z</dcterms:created>
  <dcterms:modified xsi:type="dcterms:W3CDTF">2016-08-24T02:02:46Z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A1002987</vt:lpwstr>
  </property>
  <property fmtid="{D5CDD505-2E9C-101B-9397-08002B2CF9AE}" pid="4" name="Objective-Title">
    <vt:lpwstr>Part B - Proposed Mix of Provision for SAC levels 3 and 4 competitive pilot for 2017 and 2018</vt:lpwstr>
  </property>
  <property fmtid="{D5CDD505-2E9C-101B-9397-08002B2CF9AE}" pid="5" name="Objective-Comment">
    <vt:lpwstr/>
  </property>
  <property fmtid="{D5CDD505-2E9C-101B-9397-08002B2CF9AE}" pid="6" name="Objective-CreationStamp">
    <vt:filetime>2016-05-18T22:52:53Z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2016-08-03T04:41:32Z</vt:filetime>
  </property>
  <property fmtid="{D5CDD505-2E9C-101B-9397-08002B2CF9AE}" pid="11" name="Objective-Owner">
    <vt:lpwstr>Lisa Eames</vt:lpwstr>
  </property>
  <property fmtid="{D5CDD505-2E9C-101B-9397-08002B2CF9AE}" pid="12" name="Objective-Path">
    <vt:lpwstr>Objective Global Folder:TEC Global Folder:Governance:Organisation Structure:Tertiary Network (temporary structure):Implementation Design:Dropzone - Implementation Design - Tertiary Network:SAC Levels 3 and 4 Competitive Pilot - Implementation Design:04 Do</vt:lpwstr>
  </property>
  <property fmtid="{D5CDD505-2E9C-101B-9397-08002B2CF9AE}" pid="13" name="Objective-Parent">
    <vt:lpwstr>04 Documents - SAC Levels 3 and 4 Competitive Pilot - Implementation Design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13.2</vt:lpwstr>
  </property>
  <property fmtid="{D5CDD505-2E9C-101B-9397-08002B2CF9AE}" pid="16" name="Objective-VersionNumber">
    <vt:r8>38</vt:r8>
  </property>
  <property fmtid="{D5CDD505-2E9C-101B-9397-08002B2CF9AE}" pid="17" name="Objective-VersionComment">
    <vt:lpwstr/>
  </property>
  <property fmtid="{D5CDD505-2E9C-101B-9397-08002B2CF9AE}" pid="18" name="Objective-FileNumber">
    <vt:lpwstr/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Reference [system]">
    <vt:lpwstr/>
  </property>
  <property fmtid="{D5CDD505-2E9C-101B-9397-08002B2CF9AE}" pid="22" name="Objective-Date [system]">
    <vt:lpwstr/>
  </property>
  <property fmtid="{D5CDD505-2E9C-101B-9397-08002B2CF9AE}" pid="23" name="Objective-Action [system]">
    <vt:lpwstr/>
  </property>
  <property fmtid="{D5CDD505-2E9C-101B-9397-08002B2CF9AE}" pid="24" name="Objective-Responsible [system]">
    <vt:lpwstr/>
  </property>
  <property fmtid="{D5CDD505-2E9C-101B-9397-08002B2CF9AE}" pid="25" name="Objective-Financial Year [system]">
    <vt:lpwstr/>
  </property>
  <property fmtid="{D5CDD505-2E9C-101B-9397-08002B2CF9AE}" pid="26" name="Objective-Calendar Year [system]">
    <vt:lpwstr/>
  </property>
  <property fmtid="{D5CDD505-2E9C-101B-9397-08002B2CF9AE}" pid="27" name="Objective-EDUMIS Number [system]">
    <vt:lpwstr/>
  </property>
  <property fmtid="{D5CDD505-2E9C-101B-9397-08002B2CF9AE}" pid="28" name="Objective-Sub Sector [system]">
    <vt:lpwstr/>
  </property>
  <property fmtid="{D5CDD505-2E9C-101B-9397-08002B2CF9AE}" pid="29" name="Objective-Fund Name [system]">
    <vt:lpwstr/>
  </property>
</Properties>
</file>