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66925"/>
  <mc:AlternateContent xmlns:mc="http://schemas.openxmlformats.org/markup-compatibility/2006">
    <mc:Choice Requires="x15">
      <x15ac:absPath xmlns:x15ac="http://schemas.microsoft.com/office/spreadsheetml/2010/11/ac" url="C:\Users\sblowers\Objective\SBlowers\objective-8008\Objects\"/>
    </mc:Choice>
  </mc:AlternateContent>
  <xr:revisionPtr revIDLastSave="0" documentId="13_ncr:1_{AE47069C-CBE1-4B4C-9113-913398C50651}" xr6:coauthVersionLast="47" xr6:coauthVersionMax="47" xr10:uidLastSave="{00000000-0000-0000-0000-000000000000}"/>
  <bookViews>
    <workbookView xWindow="-120" yWindow="-120" windowWidth="29040" windowHeight="15840" xr2:uid="{00000000-000D-0000-FFFF-FFFF00000000}"/>
  </bookViews>
  <sheets>
    <sheet name="Introduction" sheetId="8" r:id="rId1"/>
    <sheet name="Step 1 - Define ideal state" sheetId="2" r:id="rId2"/>
    <sheet name="Step 2 - Assess current state" sheetId="5" r:id="rId3"/>
    <sheet name="Step 3 - Identify opportunities" sheetId="10" r:id="rId4"/>
    <sheet name="Data tables" sheetId="9" r:id="rId5"/>
  </sheets>
  <definedNames>
    <definedName name="AssessmentScale">'Data tables'!$C$12:$G$14</definedName>
    <definedName name="AssessmentScaleNames">'Data tables'!$B$14:$G$14</definedName>
    <definedName name="CapabilityNames">'Data tables'!$B$8:$H$8</definedName>
    <definedName name="LSDTData">'Data tables'!$A$20:$K$87</definedName>
    <definedName name="LSDTDataHeaders">'Data tables'!$A$19:$K$19</definedName>
    <definedName name="LSDTQuestionID">'Data tables'!$A$20:$A$58</definedName>
    <definedName name="_xlnm.Print_Area" localSheetId="3">'Step 3 - Identify opportunities'!$A$1:$M$93</definedName>
    <definedName name="Step1Answers">'Step 1 - Define ideal state'!$D$12:$D$161</definedName>
    <definedName name="Step2Responses">'Step 2 - Assess current state'!$A$12:$L$128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 i="10" l="1"/>
  <c r="M36" i="10"/>
  <c r="M37" i="10"/>
  <c r="D52" i="5"/>
  <c r="E52" i="5"/>
  <c r="F52" i="5"/>
  <c r="G52" i="5"/>
  <c r="H52" i="5"/>
  <c r="D53" i="5"/>
  <c r="E53" i="5"/>
  <c r="F53" i="5"/>
  <c r="G53" i="5"/>
  <c r="H53" i="5"/>
  <c r="D29" i="5"/>
  <c r="E29" i="5"/>
  <c r="F29" i="5"/>
  <c r="G29" i="5"/>
  <c r="H29" i="5"/>
  <c r="D30" i="5"/>
  <c r="E30" i="5"/>
  <c r="F30" i="5"/>
  <c r="G30" i="5"/>
  <c r="H30" i="5"/>
  <c r="D82" i="5"/>
  <c r="D70" i="5"/>
  <c r="D59" i="5"/>
  <c r="D47" i="5"/>
  <c r="D36" i="5"/>
  <c r="D23" i="5"/>
  <c r="B8" i="9"/>
  <c r="C1" i="8"/>
  <c r="M1" i="10"/>
  <c r="L1" i="5"/>
  <c r="E1" i="2"/>
  <c r="E5" i="2"/>
  <c r="B5" i="2"/>
  <c r="A5" i="2"/>
  <c r="D5" i="5"/>
  <c r="B5" i="5"/>
  <c r="A5" i="5"/>
  <c r="A10" i="5" l="1"/>
  <c r="B89" i="10"/>
  <c r="A89" i="10"/>
  <c r="B77" i="10"/>
  <c r="A77" i="10"/>
  <c r="B66" i="10"/>
  <c r="A66" i="10"/>
  <c r="B54" i="10"/>
  <c r="A54" i="10"/>
  <c r="B43" i="10"/>
  <c r="A43" i="10"/>
  <c r="B30" i="10"/>
  <c r="A30" i="10"/>
  <c r="B19" i="10"/>
  <c r="A19" i="10"/>
  <c r="A87" i="10"/>
  <c r="A75" i="10"/>
  <c r="A64" i="10"/>
  <c r="A52" i="10"/>
  <c r="A41" i="10"/>
  <c r="A28" i="10"/>
  <c r="A17" i="10"/>
  <c r="B82" i="5"/>
  <c r="A82" i="5"/>
  <c r="B70" i="5"/>
  <c r="A70" i="5"/>
  <c r="B59" i="5"/>
  <c r="A59" i="5"/>
  <c r="B47" i="5"/>
  <c r="A47" i="5"/>
  <c r="B36" i="5"/>
  <c r="A36" i="5"/>
  <c r="B23" i="5"/>
  <c r="A23" i="5"/>
  <c r="B12" i="5"/>
  <c r="A12" i="5"/>
  <c r="D12" i="5"/>
  <c r="A80" i="5"/>
  <c r="A68" i="5"/>
  <c r="M59" i="10" s="1"/>
  <c r="A57" i="5"/>
  <c r="A45" i="5"/>
  <c r="A34" i="5"/>
  <c r="A21" i="5"/>
  <c r="A80" i="2"/>
  <c r="A68" i="2"/>
  <c r="A57" i="2"/>
  <c r="A45" i="2"/>
  <c r="A34" i="2"/>
  <c r="A21" i="2"/>
  <c r="A10" i="2"/>
  <c r="E82" i="2"/>
  <c r="B82" i="2"/>
  <c r="A82" i="2"/>
  <c r="E70" i="2"/>
  <c r="B70" i="2"/>
  <c r="A70" i="2"/>
  <c r="E59" i="2"/>
  <c r="B59" i="2"/>
  <c r="A59" i="2"/>
  <c r="E47" i="2"/>
  <c r="B47" i="2"/>
  <c r="A47" i="2"/>
  <c r="E36" i="2"/>
  <c r="B36" i="2"/>
  <c r="A36" i="2"/>
  <c r="E23" i="2"/>
  <c r="B23" i="2"/>
  <c r="A23" i="2"/>
  <c r="E12" i="2"/>
  <c r="B12" i="2"/>
  <c r="A12" i="2"/>
  <c r="A9" i="5"/>
  <c r="C8" i="9"/>
  <c r="D8" i="9"/>
  <c r="E8" i="9"/>
  <c r="A44" i="2" s="1"/>
  <c r="F8" i="9"/>
  <c r="G8" i="9"/>
  <c r="H8" i="9"/>
  <c r="A79" i="5" s="1"/>
  <c r="D14" i="9"/>
  <c r="E27" i="5" s="1"/>
  <c r="E14" i="9"/>
  <c r="F76" i="5" s="1"/>
  <c r="F14" i="9"/>
  <c r="G84" i="5" s="1"/>
  <c r="G14" i="9"/>
  <c r="C14" i="9"/>
  <c r="E19" i="9" s="1"/>
  <c r="B59" i="10" l="1"/>
  <c r="B60" i="10"/>
  <c r="B36" i="10"/>
  <c r="B37" i="10"/>
  <c r="B52" i="5"/>
  <c r="B53" i="5"/>
  <c r="B29" i="5"/>
  <c r="B30" i="5"/>
  <c r="B52" i="2"/>
  <c r="B53" i="2"/>
  <c r="E52" i="2"/>
  <c r="E53" i="2"/>
  <c r="B30" i="2"/>
  <c r="B29" i="2"/>
  <c r="B28" i="2"/>
  <c r="E30" i="2"/>
  <c r="E29" i="2"/>
  <c r="B23" i="10"/>
  <c r="B22" i="10"/>
  <c r="B21" i="10"/>
  <c r="B24" i="10"/>
  <c r="M20" i="10"/>
  <c r="H13" i="5"/>
  <c r="E25" i="2"/>
  <c r="E13" i="2"/>
  <c r="B13" i="2"/>
  <c r="G37" i="5"/>
  <c r="F48" i="5"/>
  <c r="G76" i="5"/>
  <c r="G50" i="5"/>
  <c r="G13" i="5"/>
  <c r="B64" i="9" a="1"/>
  <c r="B64" i="9" s="1"/>
  <c r="E63" i="5"/>
  <c r="B63" i="9" a="1"/>
  <c r="B63" i="9" s="1"/>
  <c r="E25" i="5"/>
  <c r="F63" i="5"/>
  <c r="B9" i="10" a="1"/>
  <c r="B9" i="10" s="1"/>
  <c r="F27" i="5"/>
  <c r="B10" i="10" a="1"/>
  <c r="B10" i="10" s="1"/>
  <c r="E48" i="5"/>
  <c r="G27" i="5"/>
  <c r="B12" i="10" a="1"/>
  <c r="B12" i="10" s="1"/>
  <c r="E74" i="5"/>
  <c r="B13" i="10" a="1"/>
  <c r="B13" i="10" s="1"/>
  <c r="B7" i="10" a="1"/>
  <c r="B7" i="10" s="1"/>
  <c r="E40" i="5"/>
  <c r="B61" i="9" a="1"/>
  <c r="B61" i="9" s="1"/>
  <c r="B67" i="9" a="1"/>
  <c r="B67" i="9" s="1"/>
  <c r="B66" i="9" a="1"/>
  <c r="B66" i="9" s="1"/>
  <c r="B34" i="10"/>
  <c r="B8" i="10" a="1"/>
  <c r="B8" i="10" s="1"/>
  <c r="B62" i="9" a="1"/>
  <c r="B62" i="9" s="1"/>
  <c r="B11" i="10" a="1"/>
  <c r="B11" i="10" s="1"/>
  <c r="B65" i="9" a="1"/>
  <c r="B65" i="9" s="1"/>
  <c r="B28" i="5"/>
  <c r="B31" i="10"/>
  <c r="B32" i="10"/>
  <c r="B35" i="10"/>
  <c r="B33" i="10"/>
  <c r="H14" i="5"/>
  <c r="F25" i="5"/>
  <c r="F40" i="5"/>
  <c r="G48" i="5"/>
  <c r="E61" i="5"/>
  <c r="G63" i="5"/>
  <c r="E72" i="5"/>
  <c r="G74" i="5"/>
  <c r="E85" i="5"/>
  <c r="F74" i="5"/>
  <c r="A33" i="2"/>
  <c r="H15" i="5"/>
  <c r="G25" i="5"/>
  <c r="E38" i="5"/>
  <c r="G40" i="5"/>
  <c r="E51" i="5"/>
  <c r="F61" i="5"/>
  <c r="F72" i="5"/>
  <c r="F85" i="5"/>
  <c r="A44" i="5"/>
  <c r="H16" i="5"/>
  <c r="E28" i="5"/>
  <c r="F38" i="5"/>
  <c r="F51" i="5"/>
  <c r="G61" i="5"/>
  <c r="G72" i="5"/>
  <c r="E83" i="5"/>
  <c r="G85" i="5"/>
  <c r="H17" i="5"/>
  <c r="F28" i="5"/>
  <c r="G38" i="5"/>
  <c r="E49" i="5"/>
  <c r="G51" i="5"/>
  <c r="E64" i="5"/>
  <c r="E75" i="5"/>
  <c r="F83" i="5"/>
  <c r="A56" i="2"/>
  <c r="E26" i="5"/>
  <c r="G28" i="5"/>
  <c r="E41" i="5"/>
  <c r="F49" i="5"/>
  <c r="F64" i="5"/>
  <c r="F75" i="5"/>
  <c r="G83" i="5"/>
  <c r="F26" i="5"/>
  <c r="F41" i="5"/>
  <c r="G49" i="5"/>
  <c r="E62" i="5"/>
  <c r="G64" i="5"/>
  <c r="E73" i="5"/>
  <c r="G75" i="5"/>
  <c r="E86" i="5"/>
  <c r="E24" i="5"/>
  <c r="G26" i="5"/>
  <c r="E39" i="5"/>
  <c r="G41" i="5"/>
  <c r="F62" i="5"/>
  <c r="F73" i="5"/>
  <c r="F86" i="5"/>
  <c r="F24" i="5"/>
  <c r="F39" i="5"/>
  <c r="E60" i="5"/>
  <c r="G62" i="5"/>
  <c r="E71" i="5"/>
  <c r="G73" i="5"/>
  <c r="E84" i="5"/>
  <c r="G86" i="5"/>
  <c r="G24" i="5"/>
  <c r="E37" i="5"/>
  <c r="G39" i="5"/>
  <c r="E50" i="5"/>
  <c r="F60" i="5"/>
  <c r="F71" i="5"/>
  <c r="E76" i="5"/>
  <c r="F84" i="5"/>
  <c r="F37" i="5"/>
  <c r="F50" i="5"/>
  <c r="G60" i="5"/>
  <c r="G71" i="5"/>
  <c r="A40" i="10"/>
  <c r="A74" i="10"/>
  <c r="F16" i="5"/>
  <c r="A63" i="10"/>
  <c r="A67" i="2"/>
  <c r="A33" i="5"/>
  <c r="A67" i="5"/>
  <c r="A16" i="10"/>
  <c r="A51" i="10"/>
  <c r="A9" i="2"/>
  <c r="A79" i="2"/>
  <c r="A27" i="10"/>
  <c r="A86" i="10"/>
  <c r="A20" i="2"/>
  <c r="A20" i="5"/>
  <c r="G23" i="9" s="1"/>
  <c r="A56" i="5"/>
  <c r="B57" i="10"/>
  <c r="B68" i="10"/>
  <c r="B84" i="2"/>
  <c r="B20" i="10"/>
  <c r="B41" i="2"/>
  <c r="B58" i="10"/>
  <c r="B13" i="5"/>
  <c r="E27" i="2"/>
  <c r="E83" i="2"/>
  <c r="B56" i="10"/>
  <c r="B92" i="10"/>
  <c r="E41" i="2"/>
  <c r="B14" i="5"/>
  <c r="B48" i="2"/>
  <c r="B70" i="10"/>
  <c r="B61" i="2"/>
  <c r="B51" i="5"/>
  <c r="E61" i="2"/>
  <c r="B78" i="10"/>
  <c r="B62" i="2"/>
  <c r="B75" i="5"/>
  <c r="B79" i="10"/>
  <c r="B16" i="2"/>
  <c r="B71" i="2"/>
  <c r="B44" i="10"/>
  <c r="B80" i="10"/>
  <c r="B15" i="2"/>
  <c r="E71" i="2"/>
  <c r="B46" i="10"/>
  <c r="B81" i="10"/>
  <c r="B14" i="2"/>
  <c r="B72" i="2"/>
  <c r="B39" i="5"/>
  <c r="B48" i="10"/>
  <c r="B82" i="10"/>
  <c r="B27" i="2"/>
  <c r="B83" i="2"/>
  <c r="B55" i="10"/>
  <c r="B90" i="10"/>
  <c r="B17" i="2"/>
  <c r="B26" i="2"/>
  <c r="E40" i="2"/>
  <c r="E60" i="2"/>
  <c r="E76" i="2"/>
  <c r="B38" i="5"/>
  <c r="B50" i="5"/>
  <c r="B64" i="5"/>
  <c r="B74" i="5"/>
  <c r="B86" i="5"/>
  <c r="B27" i="5"/>
  <c r="B47" i="10"/>
  <c r="B26" i="5"/>
  <c r="E28" i="2"/>
  <c r="E48" i="2"/>
  <c r="E62" i="2"/>
  <c r="E72" i="2"/>
  <c r="E84" i="2"/>
  <c r="B15" i="5"/>
  <c r="B40" i="5"/>
  <c r="B60" i="5"/>
  <c r="B76" i="5"/>
  <c r="B25" i="5"/>
  <c r="E17" i="2"/>
  <c r="B37" i="2"/>
  <c r="B49" i="2"/>
  <c r="B63" i="2"/>
  <c r="B73" i="2"/>
  <c r="B85" i="2"/>
  <c r="E16" i="2"/>
  <c r="E37" i="2"/>
  <c r="E49" i="2"/>
  <c r="E63" i="2"/>
  <c r="E73" i="2"/>
  <c r="E85" i="2"/>
  <c r="B16" i="5"/>
  <c r="B41" i="5"/>
  <c r="B61" i="5"/>
  <c r="B71" i="5"/>
  <c r="B83" i="5"/>
  <c r="B24" i="5"/>
  <c r="B67" i="10"/>
  <c r="B83" i="10"/>
  <c r="E15" i="2"/>
  <c r="B38" i="2"/>
  <c r="B50" i="2"/>
  <c r="B64" i="2"/>
  <c r="B74" i="2"/>
  <c r="B86" i="2"/>
  <c r="B24" i="2"/>
  <c r="E38" i="2"/>
  <c r="E50" i="2"/>
  <c r="E64" i="2"/>
  <c r="E74" i="2"/>
  <c r="E86" i="2"/>
  <c r="B17" i="5"/>
  <c r="B48" i="5"/>
  <c r="B62" i="5"/>
  <c r="B72" i="5"/>
  <c r="B84" i="5"/>
  <c r="M21" i="10"/>
  <c r="B69" i="10"/>
  <c r="B91" i="10"/>
  <c r="E24" i="2"/>
  <c r="B39" i="2"/>
  <c r="B51" i="2"/>
  <c r="B75" i="2"/>
  <c r="M22" i="10"/>
  <c r="E14" i="2"/>
  <c r="B25" i="2"/>
  <c r="E39" i="2"/>
  <c r="E51" i="2"/>
  <c r="E75" i="2"/>
  <c r="B37" i="5"/>
  <c r="B49" i="5"/>
  <c r="B63" i="5"/>
  <c r="B73" i="5"/>
  <c r="B85" i="5"/>
  <c r="M23" i="10"/>
  <c r="E26" i="2"/>
  <c r="B45" i="10"/>
  <c r="B71" i="10"/>
  <c r="B93" i="10"/>
  <c r="B40" i="2"/>
  <c r="B60" i="2"/>
  <c r="B76" i="2"/>
  <c r="M24" i="10"/>
  <c r="F17" i="5"/>
  <c r="E15" i="5"/>
  <c r="G17" i="5"/>
  <c r="F15" i="5"/>
  <c r="F13" i="5"/>
  <c r="G15" i="5"/>
  <c r="E13" i="5"/>
  <c r="E16" i="5"/>
  <c r="E14" i="5"/>
  <c r="G16" i="5"/>
  <c r="F14" i="5"/>
  <c r="G14" i="5"/>
  <c r="E17" i="5"/>
  <c r="G22" i="9" l="1"/>
  <c r="H22" i="9" s="1" a="1"/>
  <c r="H22" i="9" s="1"/>
  <c r="G24" i="9"/>
  <c r="H24" i="9" s="1" a="1"/>
  <c r="H24" i="9" s="1"/>
  <c r="G20" i="9"/>
  <c r="H20" i="9" s="1" a="1"/>
  <c r="H20" i="9" s="1"/>
  <c r="G21" i="9"/>
  <c r="H21" i="9" s="1" a="1"/>
  <c r="H21" i="9" s="1"/>
  <c r="F22" i="9" a="1"/>
  <c r="F22" i="9" s="1"/>
  <c r="I22" i="9" s="1"/>
  <c r="F20" i="9" a="1"/>
  <c r="F20" i="9" s="1"/>
  <c r="I20" i="9" s="1"/>
  <c r="F24" i="9" a="1"/>
  <c r="F24" i="9" s="1"/>
  <c r="I24" i="9" s="1"/>
  <c r="F21" i="9" a="1"/>
  <c r="F21" i="9" s="1"/>
  <c r="I21" i="9" s="1"/>
  <c r="F23" i="9" a="1"/>
  <c r="F23" i="9" s="1"/>
  <c r="I23" i="9" s="1"/>
  <c r="G52" i="9"/>
  <c r="G36" i="9"/>
  <c r="G42" i="9"/>
  <c r="G45" i="9"/>
  <c r="G25" i="9"/>
  <c r="E20" i="10" s="1"/>
  <c r="G54" i="9"/>
  <c r="G57" i="9"/>
  <c r="G37" i="9"/>
  <c r="G29" i="9"/>
  <c r="H29" i="9" s="1" a="1"/>
  <c r="H29" i="9" s="1"/>
  <c r="G46" i="9"/>
  <c r="G49" i="9"/>
  <c r="G31" i="9"/>
  <c r="G50" i="9"/>
  <c r="G43" i="9"/>
  <c r="G26" i="9"/>
  <c r="H26" i="9" s="1" a="1"/>
  <c r="H26" i="9" s="1"/>
  <c r="G55" i="9"/>
  <c r="G35" i="9"/>
  <c r="G27" i="9"/>
  <c r="H27" i="9" s="1" a="1"/>
  <c r="H27" i="9" s="1"/>
  <c r="G32" i="9"/>
  <c r="G47" i="9"/>
  <c r="G39" i="9"/>
  <c r="G44" i="9"/>
  <c r="G51" i="9"/>
  <c r="G56" i="9"/>
  <c r="G38" i="9"/>
  <c r="G41" i="9"/>
  <c r="G28" i="9"/>
  <c r="H28" i="9" s="1" a="1"/>
  <c r="H28" i="9" s="1"/>
  <c r="G53" i="9"/>
  <c r="G48" i="9"/>
  <c r="G40" i="9"/>
  <c r="G30" i="9"/>
  <c r="G33" i="9"/>
  <c r="G34" i="9"/>
  <c r="E22" i="10"/>
  <c r="H23" i="9" a="1"/>
  <c r="H23" i="9" s="1"/>
  <c r="F32" i="9" a="1"/>
  <c r="F32" i="9" s="1"/>
  <c r="I32" i="9" s="1"/>
  <c r="K46" i="10" s="1" a="1"/>
  <c r="K46" i="10" s="1"/>
  <c r="F31" i="9" a="1"/>
  <c r="F31" i="9" s="1"/>
  <c r="I31" i="9" s="1"/>
  <c r="K45" i="10" s="1" a="1"/>
  <c r="K45" i="10" s="1"/>
  <c r="F25" i="9" a="1"/>
  <c r="F25" i="9" s="1"/>
  <c r="J20" i="9"/>
  <c r="K20" i="9" s="1" a="1"/>
  <c r="K20" i="9" s="1"/>
  <c r="F26" i="9" a="1"/>
  <c r="F26" i="9" s="1"/>
  <c r="F29" i="9" a="1"/>
  <c r="F29" i="9" s="1"/>
  <c r="F41" i="9" a="1"/>
  <c r="F41" i="9" s="1"/>
  <c r="I41" i="9" s="1"/>
  <c r="F36" i="9" a="1"/>
  <c r="F36" i="9" s="1"/>
  <c r="I36" i="9" s="1"/>
  <c r="F27" i="9" a="1"/>
  <c r="F27" i="9" s="1"/>
  <c r="F39" i="9" a="1"/>
  <c r="F39" i="9" s="1"/>
  <c r="I39" i="9" s="1"/>
  <c r="K67" i="10" s="1" a="1"/>
  <c r="K67" i="10" s="1"/>
  <c r="F51" i="9" a="1"/>
  <c r="F51" i="9" s="1"/>
  <c r="I51" i="9" s="1"/>
  <c r="K60" i="10" s="1" a="1"/>
  <c r="K60" i="10" s="1"/>
  <c r="F43" i="9" a="1"/>
  <c r="F43" i="9" s="1"/>
  <c r="I43" i="9" s="1"/>
  <c r="K71" i="10" s="1" a="1"/>
  <c r="K71" i="10" s="1"/>
  <c r="F46" i="9" a="1"/>
  <c r="F46" i="9" s="1"/>
  <c r="I46" i="9" s="1"/>
  <c r="F38" i="9" a="1"/>
  <c r="F38" i="9" s="1"/>
  <c r="I38" i="9" s="1"/>
  <c r="F50" i="9" a="1"/>
  <c r="F50" i="9" s="1"/>
  <c r="I50" i="9" s="1"/>
  <c r="K59" i="10" s="1" a="1"/>
  <c r="K59" i="10" s="1"/>
  <c r="F53" i="9" a="1"/>
  <c r="F53" i="9" s="1"/>
  <c r="I53" i="9" s="1"/>
  <c r="K91" i="10" s="1" a="1"/>
  <c r="K91" i="10" s="1"/>
  <c r="F57" i="9" a="1"/>
  <c r="F57" i="9" s="1"/>
  <c r="I57" i="9" s="1"/>
  <c r="F48" i="9" a="1"/>
  <c r="F48" i="9" s="1"/>
  <c r="I48" i="9" s="1"/>
  <c r="F35" i="9" a="1"/>
  <c r="F35" i="9" s="1"/>
  <c r="I35" i="9" s="1"/>
  <c r="F45" i="9" a="1"/>
  <c r="F45" i="9" s="1"/>
  <c r="I45" i="9" s="1"/>
  <c r="K37" i="10" s="1" a="1"/>
  <c r="K37" i="10" s="1"/>
  <c r="F30" i="9" a="1"/>
  <c r="F30" i="9" s="1"/>
  <c r="I30" i="9" s="1"/>
  <c r="K44" i="10" s="1" a="1"/>
  <c r="K44" i="10" s="1"/>
  <c r="H64" i="5"/>
  <c r="F55" i="9" a="1"/>
  <c r="F55" i="9" s="1"/>
  <c r="I55" i="9" s="1"/>
  <c r="F34" i="9" a="1"/>
  <c r="F34" i="9" s="1"/>
  <c r="I34" i="9" s="1"/>
  <c r="K48" i="10" s="1" a="1"/>
  <c r="K48" i="10" s="1"/>
  <c r="F56" i="9" a="1"/>
  <c r="F56" i="9" s="1"/>
  <c r="I56" i="9" s="1"/>
  <c r="F28" i="9" a="1"/>
  <c r="F28" i="9" s="1"/>
  <c r="F40" i="9" a="1"/>
  <c r="F40" i="9" s="1"/>
  <c r="I40" i="9" s="1"/>
  <c r="F42" i="9" a="1"/>
  <c r="F42" i="9" s="1"/>
  <c r="I42" i="9" s="1"/>
  <c r="K70" i="10" s="1" a="1"/>
  <c r="K70" i="10" s="1"/>
  <c r="F33" i="9" a="1"/>
  <c r="F33" i="9" s="1"/>
  <c r="I33" i="9" s="1"/>
  <c r="K47" i="10" s="1" a="1"/>
  <c r="K47" i="10" s="1"/>
  <c r="F37" i="9" a="1"/>
  <c r="F37" i="9" s="1"/>
  <c r="I37" i="9" s="1"/>
  <c r="F49" i="9" a="1"/>
  <c r="F49" i="9" s="1"/>
  <c r="I49" i="9" s="1"/>
  <c r="K81" i="10" s="1" a="1"/>
  <c r="K81" i="10" s="1"/>
  <c r="F52" i="9" a="1"/>
  <c r="F52" i="9" s="1"/>
  <c r="I52" i="9" s="1"/>
  <c r="F44" i="9" a="1"/>
  <c r="F44" i="9" s="1"/>
  <c r="I44" i="9" s="1"/>
  <c r="K36" i="10" s="1" a="1"/>
  <c r="K36" i="10" s="1"/>
  <c r="F47" i="9" a="1"/>
  <c r="F47" i="9" s="1"/>
  <c r="I47" i="9" s="1"/>
  <c r="F54" i="9" a="1"/>
  <c r="F54" i="9" s="1"/>
  <c r="I54" i="9" s="1"/>
  <c r="H26" i="5"/>
  <c r="H72" i="5"/>
  <c r="H83" i="5"/>
  <c r="H39" i="5"/>
  <c r="H85" i="5"/>
  <c r="D48" i="5"/>
  <c r="D37" i="5"/>
  <c r="D83" i="5"/>
  <c r="H62" i="5"/>
  <c r="D60" i="5"/>
  <c r="H38" i="5"/>
  <c r="H40" i="5"/>
  <c r="H74" i="5"/>
  <c r="H24" i="5"/>
  <c r="D76" i="5"/>
  <c r="H49" i="5"/>
  <c r="D51" i="5"/>
  <c r="D86" i="5"/>
  <c r="H61" i="5"/>
  <c r="H25" i="5"/>
  <c r="H63" i="5"/>
  <c r="D72" i="5"/>
  <c r="D40" i="5"/>
  <c r="D61" i="5"/>
  <c r="D25" i="5"/>
  <c r="D85" i="5"/>
  <c r="D74" i="5"/>
  <c r="D38" i="5"/>
  <c r="D49" i="5"/>
  <c r="D27" i="5"/>
  <c r="D73" i="5"/>
  <c r="D41" i="5"/>
  <c r="D75" i="5"/>
  <c r="H27" i="5"/>
  <c r="H86" i="5"/>
  <c r="D84" i="5"/>
  <c r="D39" i="5"/>
  <c r="H48" i="5"/>
  <c r="D63" i="5"/>
  <c r="D50" i="5"/>
  <c r="H75" i="5"/>
  <c r="H28" i="5"/>
  <c r="H41" i="5"/>
  <c r="D62" i="5"/>
  <c r="D26" i="5"/>
  <c r="D64" i="5"/>
  <c r="H60" i="5"/>
  <c r="H50" i="5"/>
  <c r="H84" i="5"/>
  <c r="H76" i="5"/>
  <c r="H37" i="5"/>
  <c r="H71" i="5"/>
  <c r="H73" i="5"/>
  <c r="D71" i="5"/>
  <c r="D24" i="5"/>
  <c r="H51" i="5"/>
  <c r="D28" i="5"/>
  <c r="M32" i="10"/>
  <c r="M45" i="10"/>
  <c r="M93" i="10"/>
  <c r="M91" i="10"/>
  <c r="M80" i="10"/>
  <c r="M92" i="10"/>
  <c r="M83" i="10"/>
  <c r="M82" i="10"/>
  <c r="M35" i="10"/>
  <c r="M56" i="10"/>
  <c r="M81" i="10"/>
  <c r="M90" i="10"/>
  <c r="M79" i="10"/>
  <c r="M57" i="10"/>
  <c r="M44" i="10"/>
  <c r="M55" i="10"/>
  <c r="M58" i="10"/>
  <c r="M47" i="10"/>
  <c r="M78" i="10"/>
  <c r="M48" i="10"/>
  <c r="M46" i="10"/>
  <c r="M34" i="10"/>
  <c r="M68" i="10"/>
  <c r="M69" i="10"/>
  <c r="M70" i="10"/>
  <c r="M71" i="10"/>
  <c r="M67" i="10"/>
  <c r="D14" i="5"/>
  <c r="M33" i="10"/>
  <c r="M31" i="10"/>
  <c r="D16" i="5"/>
  <c r="D17" i="5"/>
  <c r="D15" i="5"/>
  <c r="D13" i="5"/>
  <c r="I60" i="10" l="1"/>
  <c r="E60" i="10"/>
  <c r="F60" i="10"/>
  <c r="G60" i="10"/>
  <c r="H60" i="10"/>
  <c r="E36" i="10"/>
  <c r="F36" i="10"/>
  <c r="H36" i="10"/>
  <c r="I36" i="10"/>
  <c r="G36" i="10"/>
  <c r="E59" i="10"/>
  <c r="F59" i="10"/>
  <c r="G59" i="10"/>
  <c r="H59" i="10"/>
  <c r="I59" i="10"/>
  <c r="H37" i="10"/>
  <c r="E37" i="10"/>
  <c r="F37" i="10"/>
  <c r="G37" i="10"/>
  <c r="I37" i="10"/>
  <c r="K68" i="10" a="1"/>
  <c r="K68" i="10" s="1"/>
  <c r="K69" i="10" a="1"/>
  <c r="K69" i="10" s="1"/>
  <c r="K79" i="10" a="1"/>
  <c r="K79" i="10" s="1"/>
  <c r="K90" i="10" a="1"/>
  <c r="K90" i="10" s="1"/>
  <c r="K92" i="10" a="1"/>
  <c r="K92" i="10" s="1"/>
  <c r="K55" i="10" a="1"/>
  <c r="K55" i="10" s="1"/>
  <c r="K80" i="10" a="1"/>
  <c r="K80" i="10" s="1"/>
  <c r="K93" i="10" a="1"/>
  <c r="K93" i="10" s="1"/>
  <c r="K83" i="10" a="1"/>
  <c r="K83" i="10" s="1"/>
  <c r="K82" i="10" a="1"/>
  <c r="K82" i="10" s="1"/>
  <c r="K78" i="10" a="1"/>
  <c r="K78" i="10" s="1"/>
  <c r="K58" i="10" a="1"/>
  <c r="K58" i="10" s="1"/>
  <c r="K57" i="10" a="1"/>
  <c r="K57" i="10" s="1"/>
  <c r="K56" i="10" a="1"/>
  <c r="K56" i="10" s="1"/>
  <c r="C24" i="10" a="1"/>
  <c r="C24" i="10" s="1"/>
  <c r="F24" i="10"/>
  <c r="G24" i="10"/>
  <c r="H22" i="10"/>
  <c r="H23" i="10"/>
  <c r="F20" i="10"/>
  <c r="I20" i="10"/>
  <c r="C21" i="10" a="1"/>
  <c r="C21" i="10" s="1"/>
  <c r="H24" i="10"/>
  <c r="I24" i="10"/>
  <c r="I22" i="10"/>
  <c r="E24" i="10"/>
  <c r="F22" i="10"/>
  <c r="C22" i="10" a="1"/>
  <c r="C22" i="10" s="1"/>
  <c r="C23" i="10" a="1"/>
  <c r="C23" i="10" s="1"/>
  <c r="E23" i="10"/>
  <c r="F23" i="10"/>
  <c r="G23" i="10"/>
  <c r="I23" i="10"/>
  <c r="G22" i="10"/>
  <c r="G20" i="10"/>
  <c r="H20" i="10"/>
  <c r="E21" i="10"/>
  <c r="F21" i="10"/>
  <c r="G21" i="10"/>
  <c r="H21" i="10"/>
  <c r="I21" i="10"/>
  <c r="K32" i="10" a="1"/>
  <c r="K32" i="10" s="1"/>
  <c r="I26" i="9"/>
  <c r="K21" i="10" s="1" a="1"/>
  <c r="K21" i="10" s="1"/>
  <c r="I25" i="9"/>
  <c r="I28" i="9"/>
  <c r="I27" i="9"/>
  <c r="I29" i="9"/>
  <c r="H25" i="9" a="1"/>
  <c r="H25" i="9" s="1"/>
  <c r="C20" i="10" s="1" a="1"/>
  <c r="C20" i="10" s="1"/>
  <c r="J25" i="9"/>
  <c r="K25" i="9" s="1" a="1"/>
  <c r="K25" i="9" s="1"/>
  <c r="C7" i="10" s="1" a="1"/>
  <c r="C7" i="10" s="1"/>
  <c r="G31" i="10"/>
  <c r="E31" i="10"/>
  <c r="I31" i="10"/>
  <c r="H31" i="10"/>
  <c r="F31" i="10"/>
  <c r="G33" i="10"/>
  <c r="H33" i="10"/>
  <c r="F33" i="10"/>
  <c r="I33" i="10"/>
  <c r="E33" i="10"/>
  <c r="E34" i="10"/>
  <c r="F34" i="10"/>
  <c r="G34" i="10"/>
  <c r="H34" i="10"/>
  <c r="I34" i="10"/>
  <c r="E32" i="10"/>
  <c r="F32" i="10"/>
  <c r="G32" i="10"/>
  <c r="H32" i="10"/>
  <c r="I32" i="10"/>
  <c r="F35" i="10"/>
  <c r="G35" i="10"/>
  <c r="H35" i="10"/>
  <c r="I35" i="10"/>
  <c r="E35" i="10"/>
  <c r="H38" i="9" a="1"/>
  <c r="H38" i="9" s="1"/>
  <c r="I58" i="10"/>
  <c r="H58" i="10"/>
  <c r="G58" i="10"/>
  <c r="F58" i="10"/>
  <c r="E58" i="10"/>
  <c r="H57" i="9" a="1"/>
  <c r="H57" i="9" s="1"/>
  <c r="H49" i="9" a="1"/>
  <c r="H49" i="9" s="1"/>
  <c r="I81" i="10"/>
  <c r="H81" i="10"/>
  <c r="G81" i="10"/>
  <c r="F81" i="10"/>
  <c r="E81" i="10"/>
  <c r="I55" i="10"/>
  <c r="H55" i="10"/>
  <c r="G55" i="10"/>
  <c r="F55" i="10"/>
  <c r="E55" i="10"/>
  <c r="F78" i="10"/>
  <c r="E78" i="10"/>
  <c r="G78" i="10"/>
  <c r="I78" i="10"/>
  <c r="H78" i="10"/>
  <c r="H32" i="9" a="1"/>
  <c r="H32" i="9" s="1"/>
  <c r="C46" i="10" s="1" a="1"/>
  <c r="C46" i="10" s="1"/>
  <c r="E46" i="10"/>
  <c r="I46" i="10"/>
  <c r="H46" i="10"/>
  <c r="G46" i="10"/>
  <c r="F46" i="10"/>
  <c r="H33" i="9" a="1"/>
  <c r="H33" i="9" s="1"/>
  <c r="C47" i="10" s="1" a="1"/>
  <c r="C47" i="10" s="1"/>
  <c r="I47" i="10"/>
  <c r="H47" i="10"/>
  <c r="G47" i="10"/>
  <c r="F47" i="10"/>
  <c r="E47" i="10"/>
  <c r="H41" i="9" a="1"/>
  <c r="H41" i="9" s="1"/>
  <c r="C69" i="10" s="1" a="1"/>
  <c r="C69" i="10" s="1"/>
  <c r="G69" i="10"/>
  <c r="F69" i="10"/>
  <c r="E69" i="10"/>
  <c r="H69" i="10"/>
  <c r="I69" i="10"/>
  <c r="H54" i="9" a="1"/>
  <c r="H54" i="9" s="1"/>
  <c r="I92" i="10"/>
  <c r="H92" i="10"/>
  <c r="G92" i="10"/>
  <c r="F92" i="10"/>
  <c r="E92" i="10"/>
  <c r="H31" i="9" a="1"/>
  <c r="H31" i="9" s="1"/>
  <c r="C45" i="10" s="1" a="1"/>
  <c r="C45" i="10" s="1"/>
  <c r="I45" i="10"/>
  <c r="H45" i="10"/>
  <c r="G45" i="10"/>
  <c r="F45" i="10"/>
  <c r="E45" i="10"/>
  <c r="H51" i="9" a="1"/>
  <c r="H51" i="9" s="1"/>
  <c r="C60" i="10" s="1" a="1"/>
  <c r="C60" i="10" s="1"/>
  <c r="E83" i="10"/>
  <c r="F83" i="10"/>
  <c r="I83" i="10"/>
  <c r="H83" i="10"/>
  <c r="G83" i="10"/>
  <c r="H43" i="9" a="1"/>
  <c r="H43" i="9" s="1"/>
  <c r="C71" i="10" s="1" a="1"/>
  <c r="C71" i="10" s="1"/>
  <c r="I71" i="10"/>
  <c r="H71" i="10"/>
  <c r="G71" i="10"/>
  <c r="F71" i="10"/>
  <c r="E71" i="10"/>
  <c r="H52" i="9" a="1"/>
  <c r="H52" i="9" s="1"/>
  <c r="I90" i="10"/>
  <c r="H90" i="10"/>
  <c r="G90" i="10"/>
  <c r="F90" i="10"/>
  <c r="E90" i="10"/>
  <c r="H40" i="9" a="1"/>
  <c r="H40" i="9" s="1"/>
  <c r="C68" i="10" s="1" a="1"/>
  <c r="C68" i="10" s="1"/>
  <c r="I68" i="10"/>
  <c r="H68" i="10"/>
  <c r="G68" i="10"/>
  <c r="F68" i="10"/>
  <c r="E68" i="10"/>
  <c r="H47" i="9" a="1"/>
  <c r="H47" i="9" s="1"/>
  <c r="I79" i="10"/>
  <c r="H79" i="10"/>
  <c r="G79" i="10"/>
  <c r="F79" i="10"/>
  <c r="E79" i="10"/>
  <c r="H37" i="9" a="1"/>
  <c r="H37" i="9" s="1"/>
  <c r="I57" i="10"/>
  <c r="H57" i="10"/>
  <c r="G57" i="10"/>
  <c r="F57" i="10"/>
  <c r="E57" i="10"/>
  <c r="H50" i="9" a="1"/>
  <c r="H50" i="9" s="1"/>
  <c r="C59" i="10" s="1" a="1"/>
  <c r="C59" i="10" s="1"/>
  <c r="I82" i="10"/>
  <c r="H82" i="10"/>
  <c r="G82" i="10"/>
  <c r="F82" i="10"/>
  <c r="E82" i="10"/>
  <c r="H45" i="9" a="1"/>
  <c r="H45" i="9" s="1"/>
  <c r="C37" i="10" s="1" a="1"/>
  <c r="C37" i="10" s="1"/>
  <c r="H48" i="9" a="1"/>
  <c r="H48" i="9" s="1"/>
  <c r="H80" i="10"/>
  <c r="G80" i="10"/>
  <c r="F80" i="10"/>
  <c r="E80" i="10"/>
  <c r="I80" i="10"/>
  <c r="H55" i="9" a="1"/>
  <c r="H55" i="9" s="1"/>
  <c r="I93" i="10"/>
  <c r="H93" i="10"/>
  <c r="G93" i="10"/>
  <c r="F93" i="10"/>
  <c r="E93" i="10"/>
  <c r="H36" i="9" a="1"/>
  <c r="H36" i="9" s="1"/>
  <c r="H56" i="10"/>
  <c r="G56" i="10"/>
  <c r="F56" i="10"/>
  <c r="E56" i="10"/>
  <c r="I56" i="10"/>
  <c r="E67" i="10"/>
  <c r="F67" i="10"/>
  <c r="I67" i="10"/>
  <c r="H67" i="10"/>
  <c r="G67" i="10"/>
  <c r="H34" i="9" a="1"/>
  <c r="H34" i="9" s="1"/>
  <c r="C48" i="10" s="1" a="1"/>
  <c r="C48" i="10" s="1"/>
  <c r="F48" i="10"/>
  <c r="E48" i="10"/>
  <c r="G48" i="10"/>
  <c r="I48" i="10"/>
  <c r="H48" i="10"/>
  <c r="H44" i="9" a="1"/>
  <c r="H44" i="9" s="1"/>
  <c r="C36" i="10" s="1" a="1"/>
  <c r="C36" i="10" s="1"/>
  <c r="H42" i="9" a="1"/>
  <c r="H42" i="9" s="1"/>
  <c r="C70" i="10" s="1" a="1"/>
  <c r="C70" i="10" s="1"/>
  <c r="I70" i="10"/>
  <c r="H70" i="10"/>
  <c r="G70" i="10"/>
  <c r="F70" i="10"/>
  <c r="E70" i="10"/>
  <c r="H56" i="9" a="1"/>
  <c r="H56" i="9" s="1"/>
  <c r="I44" i="10"/>
  <c r="H44" i="10"/>
  <c r="G44" i="10"/>
  <c r="F44" i="10"/>
  <c r="E44" i="10"/>
  <c r="H53" i="9" a="1"/>
  <c r="H53" i="9" s="1"/>
  <c r="G91" i="10"/>
  <c r="F91" i="10"/>
  <c r="E91" i="10"/>
  <c r="H91" i="10"/>
  <c r="I91" i="10"/>
  <c r="H39" i="9" a="1"/>
  <c r="H39" i="9" s="1"/>
  <c r="C67" i="10" s="1" a="1"/>
  <c r="C67" i="10" s="1"/>
  <c r="J39" i="9"/>
  <c r="E63" i="10" s="1"/>
  <c r="H30" i="9" a="1"/>
  <c r="H30" i="9" s="1"/>
  <c r="C44" i="10" s="1" a="1"/>
  <c r="C44" i="10" s="1"/>
  <c r="J30" i="9"/>
  <c r="E40" i="10" s="1"/>
  <c r="H35" i="9" a="1"/>
  <c r="H35" i="9" s="1"/>
  <c r="J35" i="9"/>
  <c r="H46" i="9" a="1"/>
  <c r="H46" i="9" s="1"/>
  <c r="J46" i="9"/>
  <c r="J52" i="9"/>
  <c r="C91" i="10" l="1" a="1"/>
  <c r="C91" i="10" s="1"/>
  <c r="C83" i="10" a="1"/>
  <c r="C83" i="10" s="1"/>
  <c r="C82" i="10" a="1"/>
  <c r="C82" i="10" s="1"/>
  <c r="C78" i="10" a="1"/>
  <c r="C78" i="10" s="1"/>
  <c r="C80" i="10" a="1"/>
  <c r="C80" i="10" s="1"/>
  <c r="C81" i="10" a="1"/>
  <c r="C81" i="10" s="1"/>
  <c r="C58" i="10" a="1"/>
  <c r="C58" i="10" s="1"/>
  <c r="C79" i="10" a="1"/>
  <c r="C79" i="10" s="1"/>
  <c r="E74" i="10"/>
  <c r="C55" i="10" a="1"/>
  <c r="C55" i="10" s="1"/>
  <c r="C35" i="10" a="1"/>
  <c r="C35" i="10" s="1"/>
  <c r="C57" i="10" a="1"/>
  <c r="C57" i="10" s="1"/>
  <c r="C56" i="10" a="1"/>
  <c r="C56" i="10" s="1"/>
  <c r="E51" i="10"/>
  <c r="C33" i="10" a="1"/>
  <c r="C33" i="10" s="1"/>
  <c r="C34" i="10" a="1"/>
  <c r="C34" i="10" s="1"/>
  <c r="C32" i="10" a="1"/>
  <c r="C32" i="10" s="1"/>
  <c r="C31" i="10" a="1"/>
  <c r="C31" i="10" s="1"/>
  <c r="C93" i="10" a="1"/>
  <c r="C93" i="10" s="1"/>
  <c r="C92" i="10" a="1"/>
  <c r="C92" i="10" s="1"/>
  <c r="E86" i="10"/>
  <c r="C90" i="10" a="1"/>
  <c r="C90" i="10" s="1"/>
  <c r="K35" i="10" a="1"/>
  <c r="K35" i="10" s="1"/>
  <c r="K24" i="10" a="1"/>
  <c r="K24" i="10" s="1"/>
  <c r="K34" i="10" a="1"/>
  <c r="K34" i="10" s="1"/>
  <c r="K23" i="10" a="1"/>
  <c r="K23" i="10" s="1"/>
  <c r="K33" i="10" a="1"/>
  <c r="K33" i="10" s="1"/>
  <c r="K22" i="10" a="1"/>
  <c r="K22" i="10" s="1"/>
  <c r="C61" i="9"/>
  <c r="E16" i="10"/>
  <c r="K31" i="10" a="1"/>
  <c r="K31" i="10" s="1"/>
  <c r="K20" i="10" a="1"/>
  <c r="K20" i="10" s="1"/>
  <c r="E27" i="10"/>
  <c r="K52" i="9" a="1"/>
  <c r="K52" i="9" s="1"/>
  <c r="K46" i="9" a="1"/>
  <c r="K46" i="9" s="1"/>
  <c r="K30" i="9" a="1"/>
  <c r="K30" i="9" s="1"/>
  <c r="C9" i="10" s="1" a="1"/>
  <c r="C9" i="10" s="1"/>
  <c r="K35" i="9" a="1"/>
  <c r="K35" i="9" s="1"/>
  <c r="K39" i="9" a="1"/>
  <c r="K39" i="9" s="1"/>
  <c r="C11" i="10" s="1" a="1"/>
  <c r="C11" i="10" s="1"/>
  <c r="C67" i="9"/>
  <c r="C66" i="9"/>
  <c r="C63" i="9"/>
  <c r="C65" i="9"/>
  <c r="C64" i="9"/>
  <c r="C62" i="9"/>
  <c r="C12" i="10" l="1" a="1"/>
  <c r="C12" i="10" s="1"/>
  <c r="C10" i="10" a="1"/>
  <c r="C10" i="10" s="1"/>
  <c r="C8" i="10" a="1"/>
  <c r="C8" i="10" s="1"/>
  <c r="C13" i="10" a="1"/>
  <c r="C13"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<sst xmlns="http://schemas.openxmlformats.org/spreadsheetml/2006/main" count="355" uniqueCount="260">
  <si>
    <t>The Learner Success Diagnostic Tool</t>
  </si>
  <si>
    <t xml:space="preserve">The LSDT is a digital tool that empowers your organisation to identify opportunities for improving learner success. </t>
  </si>
  <si>
    <t>The accompanying facilitation guide</t>
  </si>
  <si>
    <t>This tool is intended to be used in combination with the facilitation guide.</t>
  </si>
  <si>
    <t>If you need the guide, download it on the website below:</t>
  </si>
  <si>
    <t>TEC Website: Learner Success Diagnostic Tool</t>
  </si>
  <si>
    <t>How do you use this tool?</t>
  </si>
  <si>
    <t>Your organisation uses the LSDT internally. The insights you gain are for you and only you. The tool is designed for an organisation at any stage of developing learner success. You can use it multiple times, reflecting on previous results and reviewing progress over time.</t>
  </si>
  <si>
    <t>The tool is split into 3 steps:</t>
  </si>
  <si>
    <t>Step 1 - Define your ideal state</t>
  </si>
  <si>
    <t>Go to Step 1 &gt;</t>
  </si>
  <si>
    <t>Discuss each question with your group, then decide on an 'ideal state' as an answer.</t>
  </si>
  <si>
    <t>Step 2 - Assess your current state</t>
  </si>
  <si>
    <t>Go to Step 2 &gt;</t>
  </si>
  <si>
    <t>Determine your organisation’s current progress on a scale defined by your ideal states in Step 1.</t>
  </si>
  <si>
    <t>Step 3 - Identify opportunities</t>
  </si>
  <si>
    <t>Go to Step 3 &gt;</t>
  </si>
  <si>
    <t>Review the summary report with your scores, ideal states, and notes. Discuss this and identify opportunities for your organisation.</t>
  </si>
  <si>
    <t>Feedback on the LSDT</t>
  </si>
  <si>
    <t>We plan to continuously improve the tool, so we want to hear your experiences and suggestions.</t>
  </si>
  <si>
    <t>Please email your feedback (with the subject 'LSDT feedback') to:</t>
  </si>
  <si>
    <t>customerservice@tec.govt.nz</t>
  </si>
  <si>
    <r>
      <t xml:space="preserve">Each capability is explored via a series of questions. </t>
    </r>
    <r>
      <rPr>
        <b/>
        <sz val="14"/>
        <color theme="1"/>
        <rFont val="Calibri"/>
        <family val="2"/>
        <scheme val="minor"/>
      </rPr>
      <t xml:space="preserve">Discuss each question with your group, then decide on an 'ideal state' as an answer. </t>
    </r>
    <r>
      <rPr>
        <sz val="14"/>
        <color theme="1"/>
        <rFont val="Calibri"/>
        <family val="2"/>
        <scheme val="minor"/>
      </rPr>
      <t>This will inform Step 2.</t>
    </r>
  </si>
  <si>
    <t>Example question with cell descriptions (Press [+] in the left row margin to show)</t>
  </si>
  <si>
    <t>Your answer</t>
  </si>
  <si>
    <t>0.1 (Example)</t>
  </si>
  <si>
    <t>Ideally, how would an organisation like yours define learner success outcomes that are specific to them?</t>
  </si>
  <si>
    <t>Listening to learners and the community to define organisation-specific learner success outcomes. These outcomes are shared across the organisation by senior leadership.</t>
  </si>
  <si>
    <t>This might include research with community and learners, strong vision from leadership, expert advice, etc.</t>
  </si>
  <si>
    <r>
      <rPr>
        <b/>
        <sz val="11"/>
        <color theme="1"/>
        <rFont val="Calibri"/>
        <family val="2"/>
        <scheme val="minor"/>
      </rPr>
      <t>^</t>
    </r>
    <r>
      <rPr>
        <i/>
        <sz val="11"/>
        <color theme="1"/>
        <rFont val="Calibri"/>
        <family val="2"/>
        <scheme val="minor"/>
      </rPr>
      <t xml:space="preserve">
Use this question to help you define an ideal state. This can be a useful goal-setting exercise for your organisation as well.</t>
    </r>
  </si>
  <si>
    <r>
      <rPr>
        <b/>
        <sz val="11"/>
        <color theme="1"/>
        <rFont val="Calibri"/>
        <family val="2"/>
        <scheme val="minor"/>
      </rPr>
      <t>^</t>
    </r>
    <r>
      <rPr>
        <i/>
        <sz val="11"/>
        <color theme="1"/>
        <rFont val="Calibri"/>
        <family val="2"/>
        <scheme val="minor"/>
      </rPr>
      <t xml:space="preserve">
</t>
    </r>
    <r>
      <rPr>
        <b/>
        <i/>
        <sz val="11"/>
        <color theme="1"/>
        <rFont val="Calibri"/>
        <family val="2"/>
        <scheme val="minor"/>
      </rPr>
      <t>Write your answer in this cell. What you type into this cell (your ideal state) will fill in Level 5 of the scale in Step 2. Ideally, keep the answer fairly high-level and short.</t>
    </r>
  </si>
  <si>
    <r>
      <rPr>
        <b/>
        <sz val="11"/>
        <color theme="1"/>
        <rFont val="Calibri"/>
        <family val="2"/>
        <scheme val="minor"/>
      </rPr>
      <t>^</t>
    </r>
    <r>
      <rPr>
        <i/>
        <sz val="11"/>
        <color theme="1"/>
        <rFont val="Calibri"/>
        <family val="2"/>
        <scheme val="minor"/>
      </rPr>
      <t xml:space="preserve">
The guidance is based on co-design done with NZ organisations. It highlights focus areas that might form part of your answer to this question. You might have other ideas as well.</t>
    </r>
  </si>
  <si>
    <t>Next: Step 2 - Assess your current state</t>
  </si>
  <si>
    <t>Use your ideal states from Step 1 to determine your organisation's progress on a scale.</t>
  </si>
  <si>
    <r>
      <rPr>
        <b/>
        <sz val="14"/>
        <color theme="1"/>
        <rFont val="Calibri"/>
        <family val="2"/>
        <scheme val="minor"/>
      </rPr>
      <t>Discuss each assessment question and determine your organisation's progress on the scale.</t>
    </r>
    <r>
      <rPr>
        <sz val="14"/>
        <color theme="1"/>
        <rFont val="Calibri"/>
        <family val="2"/>
        <scheme val="minor"/>
      </rPr>
      <t xml:space="preserve"> Your answer in Step 1 defines the top end of the scale for each question.</t>
    </r>
  </si>
  <si>
    <t>Score</t>
  </si>
  <si>
    <t>Notes from your discussion</t>
  </si>
  <si>
    <t>Assess how your organisation currently makes learner success outcomes specific.</t>
  </si>
  <si>
    <t>1. Not yet doing
Learner success outcomes that are specific to the organisation have not yet been defined.</t>
  </si>
  <si>
    <t>2. Emerging</t>
  </si>
  <si>
    <t>3. Progressing</t>
  </si>
  <si>
    <t>4. Delivering</t>
  </si>
  <si>
    <t>5. At ideal state
In Step 1, you defined this as: Listening to learners and the community to define organisation-specific learner success outcomes. These outcomes are shared across the organisation by senior leadership.</t>
  </si>
  <si>
    <t>Choose from drop-down list</t>
  </si>
  <si>
    <r>
      <rPr>
        <b/>
        <sz val="11"/>
        <color theme="1"/>
        <rFont val="Calibri"/>
        <family val="2"/>
        <scheme val="minor"/>
      </rPr>
      <t>^</t>
    </r>
    <r>
      <rPr>
        <i/>
        <sz val="11"/>
        <color theme="1"/>
        <rFont val="Calibri"/>
        <family val="2"/>
        <scheme val="minor"/>
      </rPr>
      <t xml:space="preserve">
This question is a re-phrased version of its partner question in Step 1 – Define your ideal state. Here you assess your organisation's progress against the ideal state you defined.</t>
    </r>
  </si>
  <si>
    <r>
      <rPr>
        <b/>
        <sz val="11"/>
        <color theme="1"/>
        <rFont val="Calibri"/>
        <family val="2"/>
        <scheme val="minor"/>
      </rPr>
      <t>^</t>
    </r>
    <r>
      <rPr>
        <i/>
        <sz val="11"/>
        <color theme="1"/>
        <rFont val="Calibri"/>
        <family val="2"/>
        <scheme val="minor"/>
      </rPr>
      <t xml:space="preserve">
We have only given a full definition for Level 1 of the scale.</t>
    </r>
  </si>
  <si>
    <r>
      <rPr>
        <b/>
        <sz val="11"/>
        <color theme="1"/>
        <rFont val="Calibri"/>
        <family val="2"/>
        <scheme val="minor"/>
      </rPr>
      <t>^</t>
    </r>
    <r>
      <rPr>
        <i/>
        <sz val="11"/>
        <color theme="1"/>
        <rFont val="Calibri"/>
        <family val="2"/>
        <scheme val="minor"/>
      </rPr>
      <t xml:space="preserve">
The definition for Level 5 is the 'ideal state' you created in Step 1.</t>
    </r>
  </si>
  <si>
    <r>
      <rPr>
        <b/>
        <sz val="11"/>
        <color theme="1"/>
        <rFont val="Calibri"/>
        <family val="2"/>
        <scheme val="minor"/>
      </rPr>
      <t>^</t>
    </r>
    <r>
      <rPr>
        <b/>
        <i/>
        <sz val="11"/>
        <color theme="1"/>
        <rFont val="Calibri"/>
        <family val="2"/>
        <scheme val="minor"/>
      </rPr>
      <t xml:space="preserve">
Choose where your organisation sits on the scale by using the drop-down selector in this cell.</t>
    </r>
  </si>
  <si>
    <r>
      <rPr>
        <b/>
        <sz val="11"/>
        <color theme="1"/>
        <rFont val="Calibri"/>
        <family val="2"/>
        <scheme val="minor"/>
      </rPr>
      <t>^</t>
    </r>
    <r>
      <rPr>
        <b/>
        <i/>
        <sz val="11"/>
        <color theme="1"/>
        <rFont val="Calibri"/>
        <family val="2"/>
        <scheme val="minor"/>
      </rPr>
      <t xml:space="preserve">
Use this field to note any key points that come up in your discussion. They will be served back to you in Part 3 – Identify opportunities. </t>
    </r>
  </si>
  <si>
    <t>Test notes 1.1</t>
  </si>
  <si>
    <t xml:space="preserve"> </t>
  </si>
  <si>
    <t>Next: Step 3 - Identify opportunities</t>
  </si>
  <si>
    <t>Review the summary report and identify opportunities for your organisation, based on your score, your ideal state, and your notes.</t>
  </si>
  <si>
    <r>
      <rPr>
        <b/>
        <sz val="14"/>
        <color theme="1"/>
        <rFont val="Calibri"/>
        <family val="2"/>
        <scheme val="minor"/>
      </rPr>
      <t>Review the summary report and identify opportunities for your organisation</t>
    </r>
    <r>
      <rPr>
        <sz val="14"/>
        <color theme="1"/>
        <rFont val="Calibri"/>
        <family val="2"/>
        <scheme val="minor"/>
      </rPr>
      <t>, based on your score, your ideal state, and your notes. You may wish to share this page, especially with those who did not participate in your sessions.</t>
    </r>
  </si>
  <si>
    <t>Capability summary report</t>
  </si>
  <si>
    <t>This provides a high-level summary of your organisation's results for each capability. The scores below are generated by rounding down the average of your scores for each capability. Only questions you actually scored are included in the results.</t>
  </si>
  <si>
    <t>Capability number</t>
  </si>
  <si>
    <t>Capability name</t>
  </si>
  <si>
    <t>Averaged score</t>
  </si>
  <si>
    <t>Your score</t>
  </si>
  <si>
    <t>Assessment scale</t>
  </si>
  <si>
    <t>Your ideal state</t>
  </si>
  <si>
    <t>Data tables</t>
  </si>
  <si>
    <r>
      <t xml:space="preserve">The tables on this page drive the functionality in the tool and are not part of the tool's normal use. </t>
    </r>
    <r>
      <rPr>
        <b/>
        <sz val="14"/>
        <color theme="1"/>
        <rFont val="Calibri"/>
        <family val="2"/>
        <scheme val="minor"/>
      </rPr>
      <t xml:space="preserve">If you want to adjust the precise wording of the questions, you can alter the contents of the cells with an orange background. </t>
    </r>
    <r>
      <rPr>
        <sz val="14"/>
        <color theme="1"/>
        <rFont val="Calibri"/>
        <family val="2"/>
        <scheme val="minor"/>
      </rPr>
      <t xml:space="preserve">
</t>
    </r>
    <r>
      <rPr>
        <b/>
        <sz val="14"/>
        <color theme="1"/>
        <rFont val="Calibri"/>
        <family val="2"/>
        <scheme val="minor"/>
      </rPr>
      <t>We do not recommend changing any cells that have formulas or a red border.</t>
    </r>
    <r>
      <rPr>
        <sz val="14"/>
        <color theme="1"/>
        <rFont val="Calibri"/>
        <family val="2"/>
        <scheme val="minor"/>
      </rPr>
      <t xml:space="preserve"> If you find that you break parts of the spreadsheet and you can't fix it, the best approach is to download a new copy of the spreadsheet. </t>
    </r>
  </si>
  <si>
    <t>Capabilities</t>
  </si>
  <si>
    <t>Number</t>
  </si>
  <si>
    <t>Name</t>
  </si>
  <si>
    <t>Guided pathways</t>
  </si>
  <si>
    <t>Partnerships</t>
  </si>
  <si>
    <t>Holistic learner supports</t>
  </si>
  <si>
    <t>Teaching and learning</t>
  </si>
  <si>
    <t>Number + name</t>
  </si>
  <si>
    <t>Description</t>
  </si>
  <si>
    <t>Numerical value</t>
  </si>
  <si>
    <t>Words</t>
  </si>
  <si>
    <t>Not yet doing</t>
  </si>
  <si>
    <t>Emerging</t>
  </si>
  <si>
    <t>Progressing</t>
  </si>
  <si>
    <t>Delivering</t>
  </si>
  <si>
    <t>At ideal state</t>
  </si>
  <si>
    <t>Value + words</t>
  </si>
  <si>
    <t>Scale colour</t>
  </si>
  <si>
    <t>LSDT Data</t>
  </si>
  <si>
    <t>Question ID</t>
  </si>
  <si>
    <t>Question (Ideal)</t>
  </si>
  <si>
    <t>Guidance</t>
  </si>
  <si>
    <t>Question (Assess)</t>
  </si>
  <si>
    <t>User definition</t>
  </si>
  <si>
    <t>User Score (Numerical)</t>
  </si>
  <si>
    <t>User Score (Words)</t>
  </si>
  <si>
    <t>User definition playback</t>
  </si>
  <si>
    <t>Capability Average Score</t>
  </si>
  <si>
    <t>Capability Average Score (Words)</t>
  </si>
  <si>
    <t>Ideally, how would an organisation like yours define learner success outcomes that are specific to it?</t>
  </si>
  <si>
    <t>Assess how your organisation currently defines learner success outcomes that are specific to it.</t>
  </si>
  <si>
    <t>The organisation has not yet defined learner success outcomes that are specific to it.</t>
  </si>
  <si>
    <t>Ideally, how would an organisation like yours structure itself to support learner success?</t>
  </si>
  <si>
    <t>Assess how your organisational structure supports learner success.</t>
  </si>
  <si>
    <t>Learner success is not yet factored in to the organisational structure.</t>
  </si>
  <si>
    <t>Ideally, how would an organisation like yours bake learner success into its policies and decision making?</t>
  </si>
  <si>
    <t>Assess how your organisation currently builds learner success into its policies and decision making.</t>
  </si>
  <si>
    <t>Learner success is not yet considered in organisational policies and decision making.</t>
  </si>
  <si>
    <t>Ideally, how would an organisation like yours take all its staff on the learner success journey?</t>
  </si>
  <si>
    <t>Assess how your organisation is taking staff on the learner success journey.</t>
  </si>
  <si>
    <t>Staff awareness of learner success is low and  there is not yet a plan to address this.</t>
  </si>
  <si>
    <t>Ideally, how would an organisation like yours ensure its systems and structures are mana-enhancing and culturally appropriate?</t>
  </si>
  <si>
    <t>Assess how your organisation ensures its systems and structures are culturally appropriate and mana-enhancing.</t>
  </si>
  <si>
    <t>There are not yet any cultural considerations in the design of organisational systems.</t>
  </si>
  <si>
    <t>Ideally, how would an organisation like yours incorporate learner success into its mission/vision?</t>
  </si>
  <si>
    <t>Assess how your organisation currently communicates learner success through its mission/vision.</t>
  </si>
  <si>
    <t>Learner success does not yet feature in the organisation's mission or vision.</t>
  </si>
  <si>
    <t>Ideally, how would learner success be championed by leadership in an organisation like yours?</t>
  </si>
  <si>
    <t>Assess how your leadership currently champions learner success.</t>
  </si>
  <si>
    <t xml:space="preserve">Learner success is not yet championed by leadership in the organisation. </t>
  </si>
  <si>
    <t>Ideally, how would an organisation's culture support improving learner success?</t>
  </si>
  <si>
    <t>Assess how your organisation's culture currently supports improving learner success.</t>
  </si>
  <si>
    <t>Improving learner success is not yet part of the organisation's culture.</t>
  </si>
  <si>
    <t>Ideally, how would an organisation like yours inform the vision for learner success with perspectives of groups other than staff?</t>
  </si>
  <si>
    <t>Assess how perspectives of groups other than staff currently contribute to your organisation's vision for learner success.</t>
  </si>
  <si>
    <t>Perspectives of groups other than staff do not yet inform the organisational vision of learner success.</t>
  </si>
  <si>
    <t>Ideally, how would leadership empower staff to contribute to learner success?</t>
  </si>
  <si>
    <t>Assess how leadership at your organisation currently empowers staff to contribute to learner success.</t>
  </si>
  <si>
    <t>Staff are not yet empowered to contribute to learner success.</t>
  </si>
  <si>
    <t>Ideally, how would learners be supported to first engage with an organisation like yours?</t>
  </si>
  <si>
    <t>Assess how learners first engage with your organisation.</t>
  </si>
  <si>
    <t>First engagement is not yet meaningfully considered or designed.</t>
  </si>
  <si>
    <t>Ideally, how would an organisation like yours support new learners to develop a focused pathway?</t>
  </si>
  <si>
    <t>Assess how your organisation provides pathway support to new learners.</t>
  </si>
  <si>
    <t>Learners' pathway development is not yet supported by the organisation.</t>
  </si>
  <si>
    <t>Ideally, how would an organisation like yours empower learners to follow an effective pathway?</t>
  </si>
  <si>
    <t>Assess how your organisation empowers learners to follow an effective pathway.</t>
  </si>
  <si>
    <t>The organisation does not empower learners to follow an effective pathway.</t>
  </si>
  <si>
    <t>Ideally, how would an organisation like yours identify and address barriers on learners' pathways?</t>
  </si>
  <si>
    <t>Assess how your organisation currently identifies and addresses barriers on learners' pathways.</t>
  </si>
  <si>
    <t>Identifying or addressing barriers to the learner experience is not yet part of the organisation's focus.</t>
  </si>
  <si>
    <t>Ideally, how would an organisation like yours support learner pathways beyond the organisation?</t>
  </si>
  <si>
    <t>Assess how you currently support learner pathways beyond your organisation.</t>
  </si>
  <si>
    <t>Learners are not yet supported beyond the end of their time with the organisation.</t>
  </si>
  <si>
    <t>Ideally, how would an organisation like yours support learner success outcomes through partnerships?</t>
  </si>
  <si>
    <t>Assess how your organisation currently supports learner success outcomes with partnerships.</t>
  </si>
  <si>
    <t>The organisation does not yet understand how learner success could benefit from organisational partnerships.</t>
  </si>
  <si>
    <t>Ideally, how would an organisation's partnerships give effect to Te Tiriti o Waitangi?</t>
  </si>
  <si>
    <t>Assess how your organisation's partnerships give effect to Te Tiriti o Waitangi.</t>
  </si>
  <si>
    <t>Te Tiriti o Waitangi is not yet considered when developing partnerships.</t>
  </si>
  <si>
    <t>Ideally, how would an organisation like yours identify partnerships that support learner success outcomes?</t>
  </si>
  <si>
    <t>Assess how your organisation currently identifies partnerships that support learner success outcomes.</t>
  </si>
  <si>
    <t>The organisation cannot yet identify what specific partnerships could support learner success.</t>
  </si>
  <si>
    <t>Ideally, how would an organisation like yours maintain a shared understanding of desired learner success outcomes in these partnerships?</t>
  </si>
  <si>
    <t>Assess how your organisation currently maintains a shared understanding of learner success outcomes in your partnerships.</t>
  </si>
  <si>
    <t>The organisation does not yet maintain a shared understanding of learner success outcomes with partners.</t>
  </si>
  <si>
    <t>Ideally, what role would learner success play in the vision of an organisation’s data strategy?</t>
  </si>
  <si>
    <t>Assess how your organisation currently incorporates learner success into the vision of your data strategy.</t>
  </si>
  <si>
    <t>The organisation's data strategy does not yet feature or mention learner success.</t>
  </si>
  <si>
    <t>Ideally, how would an organisation like yours ensure visibility of a data strategy?</t>
  </si>
  <si>
    <t>Assess how your organisation currently ensures visibility of its data strategy.</t>
  </si>
  <si>
    <t>The organisation's data strategy has not yet been made visible.</t>
  </si>
  <si>
    <t>Ideally, how would an organisation like yours identify the types of data needed to support learner success?</t>
  </si>
  <si>
    <t>Assess how your organisation currently identifies the types of data needed to support learner success.</t>
  </si>
  <si>
    <t>Data types needed to support learner success are not yet identified.</t>
  </si>
  <si>
    <t>Ideally, how would an organisation like yours collect data to best understand its learners’ needs?</t>
  </si>
  <si>
    <t>Assess how your organisation currently collects data to understand your learners’ needs.</t>
  </si>
  <si>
    <t>Data is not yet collected to support understanding learners' needs.</t>
  </si>
  <si>
    <t>Ideally, what ethical and cultural considerations would be taken in data collection?</t>
  </si>
  <si>
    <t>Assess your organisation’s current ethical and cultural considerations when collecting data.</t>
  </si>
  <si>
    <t>The ethical and cultural impact of data collection practices is not yet considered.</t>
  </si>
  <si>
    <t>Ideally, how would an organisation like yours use data and technology to support learner success?</t>
  </si>
  <si>
    <t>Assess how your organisation currently uses data and technology to support learner success.</t>
  </si>
  <si>
    <t>Data and technology are not yet used to support learner success.</t>
  </si>
  <si>
    <t>Ideally, what skills/expertise would an organisation like yours require in order to use data to support learner success?</t>
  </si>
  <si>
    <t>Assess the skills/expertise that your organisation currently has for using data.</t>
  </si>
  <si>
    <t>The organisation does not yet have the necessary skills/expertise to use data to support learner success.</t>
  </si>
  <si>
    <t>Ideally, how would an organisation like yours make support systems visible and accessible to learners?</t>
  </si>
  <si>
    <t>Assess how your organisation currently makes support systems visible and accessible to learners.</t>
  </si>
  <si>
    <t>Support systems are not yet transparent and awareness of them is low.</t>
  </si>
  <si>
    <t>Ideally, how would an organisation like yours discover the diverse needs of learners?</t>
  </si>
  <si>
    <t>Assess how your organisation currently builds an understanding of learner needs.</t>
  </si>
  <si>
    <t>There is not yet a focus on building an understanding of learners' diverse needs.</t>
  </si>
  <si>
    <t>Ideally, how would an organisation like yours incorporate learner perspectives into the design of support systems?</t>
  </si>
  <si>
    <t>Assess how your organisation currently incorporates learner perspectives into the design of support systems.</t>
  </si>
  <si>
    <t>Learner perspectives do not yet inform the design of support systems.</t>
  </si>
  <si>
    <t>Ideally, how would an organisation like yours use support systems to personalise support?</t>
  </si>
  <si>
    <t>Assess how your organisation's support systems currently personalise support.</t>
  </si>
  <si>
    <t>Support is not yet personalised to the learner.</t>
  </si>
  <si>
    <t>Ideally, how would a learner's journey inform the support provided?</t>
  </si>
  <si>
    <t>Assess how your organisation currently uses the learner's journey to inform the support provided.</t>
  </si>
  <si>
    <t>Learners' journeys do not yet inform the support provided.</t>
  </si>
  <si>
    <t>Ideally, how would an organisation like yours create an inclusive support environment for learners?</t>
  </si>
  <si>
    <t>Assess the current inclusivity of your organisation's support environment.</t>
  </si>
  <si>
    <t>The support environment is not yet inclusive or diverse.</t>
  </si>
  <si>
    <t>Ideally, how would an organisation like yours measure and understand learner engagement?</t>
  </si>
  <si>
    <t>Assess how your organisation currently measures and understands learner engagement.</t>
  </si>
  <si>
    <t>Learner engagement is not yet monitored or measured.</t>
  </si>
  <si>
    <t>Ideally, how would an organisation like yours collect and act on learner feedback?</t>
  </si>
  <si>
    <t>Assess how your organisation currently collects and acts upon learner feedback.</t>
  </si>
  <si>
    <t>Learner feedback is not yet collected or used.</t>
  </si>
  <si>
    <t>Ideally, how would an organisation like yours foster meaningful relationships between learners and teaching staff?</t>
  </si>
  <si>
    <t>Assess the way your organisation currently fosters meaningful relationships between learners and teaching staff.</t>
  </si>
  <si>
    <t>The learning relationship between staff and learners is not yet prioritised.</t>
  </si>
  <si>
    <t>Ideally, how would an organisation like yours evaluate and improve teaching capability?</t>
  </si>
  <si>
    <t>Assess how your organisation currently evaluates and improves teaching capability.</t>
  </si>
  <si>
    <t>There is not yet a system for evaluating and improving teaching capability.</t>
  </si>
  <si>
    <t>Ideally, what would equitable, learner-centric access to teaching look like at an organisation like yours?</t>
  </si>
  <si>
    <t>Assess how equitable and learner-centric the access to teaching is at your organisation.</t>
  </si>
  <si>
    <t>Access to teaching and learning is not yet learner-centric and equity is not yet considered.</t>
  </si>
  <si>
    <t>Ideally, how would an organisation like yours evaluate the suitability and quality of course content?</t>
  </si>
  <si>
    <t>Assess how your organisation evaluates the suitability and quality of course content.</t>
  </si>
  <si>
    <t>There is not yet a system for assessing the quality or suitability of course content.</t>
  </si>
  <si>
    <t>Chart Data</t>
  </si>
  <si>
    <t>Capability Number</t>
  </si>
  <si>
    <t>Capability Name</t>
  </si>
  <si>
    <t>Average Score</t>
  </si>
  <si>
    <t>Examples might include research with community and learners, strong vision from leadership, expert advice, etc.</t>
  </si>
  <si>
    <t>Examples might include transparent learner-centric goals and key performance indicators, measuring benefits, a focus on learner experiences, etc.</t>
  </si>
  <si>
    <t>Examples might include deep research into the learner experience, designing in partnership with learners, student leadership, specific learner-centric organisational competencies, etc.</t>
  </si>
  <si>
    <t>Examples might include change management programmes, leadership communication, staff training, etc.</t>
  </si>
  <si>
    <t>Examples might include reviewing how learner success is defined, raising cultural awareness, designing culturally responsive solutions, etc.</t>
  </si>
  <si>
    <t>Examples might include emphasis via organisational goals, outcomes, metrics, etc.</t>
  </si>
  <si>
    <t>Examples might include communication of learner success goals, leadership key performance indicators, organisational approaches, etc.</t>
  </si>
  <si>
    <t>Examples might include fostering desire for change, ownership of learner success by staff, effective storytelling, etc.</t>
  </si>
  <si>
    <t>Examples might include collaboration with learners, the wider sector, the community, etc.</t>
  </si>
  <si>
    <t>Examples might include integrating learner success into role descriptions and key performance indicators, formal recognition of staff  contributions, etc.</t>
  </si>
  <si>
    <t>Examples might include connections into schools, mentorship programmes, etc.</t>
  </si>
  <si>
    <t>Examples might include integrating the pathway into the enrolment experience, learner goal setting, course structuring, etc.</t>
  </si>
  <si>
    <t>Examples might include monitoring systems, understanding learners' career aspirations and experience, effective learner guidance, etc.</t>
  </si>
  <si>
    <t>Examples might include mapping where barriers impact the learner journey, early alert systems, instructional support systems, etc.</t>
  </si>
  <si>
    <t>Examples might include helping learners move between programmes and institutions, connections to industry, alumni networks, etc.</t>
  </si>
  <si>
    <t>Examples might include ensuring equal explanatory power, encouraging Te Tiriti partner assessments, sharing decision making, etc.</t>
  </si>
  <si>
    <t>Examples might include facilitating connections, experiences, activities and dialogues, etc.</t>
  </si>
  <si>
    <t>Examples might include identifying capability gaps, finding alignment with other organisations on desired outcomes, economies of scale, shared resources, etc.</t>
  </si>
  <si>
    <t>Examples might include building memorandums of understanding, benefits evaluation, feedback collection, shared planning, etc.</t>
  </si>
  <si>
    <t>Examples might include considering your intent for learner success in your data collection, data use, and systems construction.</t>
  </si>
  <si>
    <t>Examples might include ensuring internal visibility of the tools and resources available, the vision and intent of data collection/use, etc.</t>
  </si>
  <si>
    <t>Examples might include surveys, self-assessments, mapping the learner journey, etc.</t>
  </si>
  <si>
    <t>Examples might include treating data as a taonga, indigenous research practices, etc.</t>
  </si>
  <si>
    <t>Examples might include a learner management system (LMS), dashboard system, having a single view of the learner, etc.</t>
  </si>
  <si>
    <t>Examples might include data analytics, digital infrastructure, learner advisors, etc.</t>
  </si>
  <si>
    <t>Examples might include outreach to learners, system transparency, accessible design, etc.</t>
  </si>
  <si>
    <t>Examples might include surveying incoming learners, having learner representation in key areas, etc.</t>
  </si>
  <si>
    <t>Examples might include designing in partnership with learners, mapping the learner journey, etc.</t>
  </si>
  <si>
    <t>Examples might include a learner management system (LMS), staff upskilling, involving a third party for support, etc.</t>
  </si>
  <si>
    <t>Examples might include using a learner management system (LMS), building an engagement framework, using monitoring systems, etc.</t>
  </si>
  <si>
    <t>Examples might include using a learning management system (LMS), staff training, diversity at your institution, etc.</t>
  </si>
  <si>
    <t>Examples might include quality frameworks, hiring practices, professional development, etc.</t>
  </si>
  <si>
    <t>Examples might include inclusive practices, information access, learning modes, etc.</t>
  </si>
  <si>
    <t>Examples might include using feedback to inform actions, surveys, reporting requirements, etc.</t>
  </si>
  <si>
    <t>Examples might include assessing curriculum currency, unifying courses in a single programme, assessment techniques, etc.</t>
  </si>
  <si>
    <t>Examples might include mapping learner experiences against interventions, using feedback to inform actions, etc.</t>
  </si>
  <si>
    <t>Examples might include the diversity of support staff, cultural capability training, etc.</t>
  </si>
  <si>
    <t>Examples might include deep research on learner pathways, backgrounds, community perspectives, indicators that predict the future, etc.</t>
  </si>
  <si>
    <t>LSDT - Version 1.0</t>
  </si>
  <si>
    <t>People, culture and leadership</t>
  </si>
  <si>
    <t>Data and technology</t>
  </si>
  <si>
    <t>Learner-centric systems</t>
  </si>
  <si>
    <t>The commitment and collaboration of the tertiary education organisation’s (TEO’s) leadership to culturally conscious learner success for all, a clear vision for desired change, and a whole-of-organisation approach</t>
  </si>
  <si>
    <t>The ability to ethically collect, assess, analyse and use data to inform decisions, and to use technology to support learner success for all</t>
  </si>
  <si>
    <t>Clear and relevant educational pathways, from first engagement to employment, that foster learner success for all</t>
  </si>
  <si>
    <t>Planning and integrating critical learner, academic and personal supports into a seamless, culturally conscious, timely experience designed with and for every learner</t>
  </si>
  <si>
    <t>Policies and practices that improve outcomes for learners, and processes for reviewing and aligning policies and practices to remove barriers and enable learner success (including drawing from the evidence base of Māori/Indigenous and diverse learner success practices)</t>
  </si>
  <si>
    <t>The development and support of partnerships between the TEO and relevant employers/industry, learners, family and whānau, hapū, iwi and community groups, social agencies and education providers</t>
  </si>
  <si>
    <t>Implementation of learner-centric instructional design, meaningful professional development, and learning environments and contexts to be effective and culturally conscious, including kaupapa Māori-designed environments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</si>
</sst>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rgb="FF3F3F76"/>
      <name val="Calibri"/>
      <family val="2"/>
      <scheme val="minor"/>
    </font>
    <font>
      <b/>
      <sz val="11"/>
      <color theme="1"/>
      <name val="Calibri"/>
      <family val="2"/>
      <scheme val="minor"/>
    </font>
    <font>
      <b/>
      <sz val="16"/>
      <color theme="1"/>
      <name val="Calibri"/>
      <family val="2"/>
      <scheme val="minor"/>
    </font>
    <font>
      <sz val="11"/>
      <color theme="1"/>
      <name val="Calibri"/>
      <family val="2"/>
    </font>
    <font>
      <sz val="8"/>
      <name val="Calibri"/>
      <family val="2"/>
      <scheme val="minor"/>
    </font>
    <font>
      <sz val="11"/>
      <name val="Calibri"/>
      <family val="2"/>
      <scheme val="minor"/>
    </font>
    <font>
      <b/>
      <sz val="11"/>
      <name val="Calibri"/>
      <family val="2"/>
      <scheme val="minor"/>
    </font>
    <font>
      <b/>
      <sz val="11"/>
      <color rgb="FFFA7D00"/>
      <name val="Calibri"/>
      <family val="2"/>
      <scheme val="minor"/>
    </font>
    <font>
      <b/>
      <sz val="18"/>
      <color theme="1"/>
      <name val="Calibri"/>
      <family val="2"/>
      <scheme val="minor"/>
    </font>
    <font>
      <b/>
      <sz val="20"/>
      <color theme="1"/>
      <name val="Calibri"/>
      <family val="2"/>
      <scheme val="minor"/>
    </font>
    <font>
      <i/>
      <sz val="11"/>
      <color theme="1"/>
      <name val="Calibri"/>
      <family val="2"/>
      <scheme val="minor"/>
    </font>
    <font>
      <b/>
      <i/>
      <sz val="11"/>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6"/>
      <name val="Calibri"/>
      <family val="2"/>
      <scheme val="minor"/>
    </font>
    <font>
      <sz val="20"/>
      <color theme="1"/>
      <name val="Calibri"/>
      <family val="2"/>
      <scheme val="minor"/>
    </font>
    <font>
      <sz val="34"/>
      <color rgb="FF007FAB"/>
      <name val="Calibri"/>
      <family val="2"/>
      <scheme val="minor"/>
    </font>
    <font>
      <i/>
      <sz val="12"/>
      <color theme="1"/>
      <name val="Calibri"/>
      <family val="2"/>
      <scheme val="minor"/>
    </font>
    <font>
      <b/>
      <sz val="20"/>
      <color rgb="FF007FAB"/>
      <name val="Calibri"/>
      <family val="2"/>
      <scheme val="minor"/>
    </font>
    <font>
      <sz val="18"/>
      <color rgb="FF007FAB"/>
      <name val="Calibri"/>
      <family val="2"/>
      <scheme val="minor"/>
    </font>
    <font>
      <b/>
      <sz val="14"/>
      <color rgb="FF007FAB"/>
      <name val="Calibri"/>
      <family val="2"/>
      <scheme val="minor"/>
    </font>
    <font>
      <b/>
      <sz val="28"/>
      <color rgb="FF007FAB"/>
      <name val="Calibri"/>
      <family val="2"/>
      <scheme val="minor"/>
    </font>
    <font>
      <b/>
      <sz val="18"/>
      <color rgb="FF007FAB"/>
      <name val="Calibri"/>
      <family val="2"/>
      <scheme val="minor"/>
    </font>
    <font>
      <u/>
      <sz val="11"/>
      <color theme="4" tint="-0.249977111117893"/>
      <name val="Calibri"/>
      <family val="2"/>
      <scheme val="minor"/>
    </font>
    <font>
      <sz val="11"/>
      <color rgb="FF000000"/>
      <name val="Calibri"/>
      <family val="2"/>
      <scheme val="minor"/>
    </font>
  </fonts>
  <fills count="26">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6666"/>
        <bgColor indexed="64"/>
      </patternFill>
    </fill>
    <fill>
      <patternFill patternType="solid">
        <fgColor rgb="FFFFB2B2"/>
        <bgColor indexed="64"/>
      </patternFill>
    </fill>
    <fill>
      <patternFill patternType="solid">
        <fgColor rgb="FFFFA866"/>
        <bgColor indexed="64"/>
      </patternFill>
    </fill>
    <fill>
      <patternFill patternType="solid">
        <fgColor rgb="FFFFD3B2"/>
        <bgColor indexed="64"/>
      </patternFill>
    </fill>
    <fill>
      <patternFill patternType="solid">
        <fgColor rgb="FFFFFF66"/>
        <bgColor indexed="64"/>
      </patternFill>
    </fill>
    <fill>
      <patternFill patternType="solid">
        <fgColor rgb="FFFFFFB2"/>
        <bgColor indexed="64"/>
      </patternFill>
    </fill>
    <fill>
      <patternFill patternType="solid">
        <fgColor rgb="FF78D278"/>
        <bgColor indexed="64"/>
      </patternFill>
    </fill>
    <fill>
      <patternFill patternType="solid">
        <fgColor rgb="FFBBE8BB"/>
        <bgColor indexed="64"/>
      </patternFill>
    </fill>
    <fill>
      <patternFill patternType="solid">
        <fgColor rgb="FF66E4FF"/>
        <bgColor indexed="64"/>
      </patternFill>
    </fill>
    <fill>
      <patternFill patternType="solid">
        <fgColor rgb="FFB2F1FF"/>
        <bgColor indexed="64"/>
      </patternFill>
    </fill>
    <fill>
      <patternFill patternType="solid">
        <fgColor rgb="FF8787DE"/>
        <bgColor indexed="64"/>
      </patternFill>
    </fill>
    <fill>
      <patternFill patternType="solid">
        <fgColor rgb="FFC3C3EE"/>
        <bgColor indexed="64"/>
      </patternFill>
    </fill>
    <fill>
      <patternFill patternType="solid">
        <fgColor rgb="FFE466FF"/>
        <bgColor indexed="64"/>
      </patternFill>
    </fill>
    <fill>
      <patternFill patternType="solid">
        <fgColor rgb="FFF1B2FF"/>
        <bgColor indexed="64"/>
      </patternFill>
    </fill>
    <fill>
      <patternFill patternType="solid">
        <fgColor rgb="FFF2F2F2"/>
      </patternFill>
    </fill>
    <fill>
      <patternFill patternType="solid">
        <fgColor rgb="FFFFD966"/>
        <bgColor indexed="64"/>
      </patternFill>
    </fill>
    <fill>
      <patternFill patternType="solid">
        <fgColor rgb="FFBEE396"/>
        <bgColor indexed="64"/>
      </patternFill>
    </fill>
    <fill>
      <patternFill patternType="solid">
        <fgColor rgb="FF66D096"/>
        <bgColor indexed="64"/>
      </patternFill>
    </fill>
    <fill>
      <patternFill patternType="solid">
        <fgColor theme="0"/>
        <bgColor indexed="64"/>
      </patternFill>
    </fill>
    <fill>
      <patternFill patternType="solid">
        <fgColor theme="5" tint="0.79998168889431442"/>
        <bgColor indexed="65"/>
      </patternFill>
    </fill>
    <fill>
      <patternFill patternType="solid">
        <fgColor theme="0" tint="-0.249977111117893"/>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theme="0" tint="-0.499984740745262"/>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right style="medium">
        <color rgb="FFFF0000"/>
      </right>
      <top style="medium">
        <color rgb="FFFF0000"/>
      </top>
      <bottom style="medium">
        <color rgb="FFFF0000"/>
      </bottom>
      <diagonal/>
    </border>
    <border>
      <left/>
      <right style="thin">
        <color indexed="64"/>
      </right>
      <top/>
      <bottom/>
      <diagonal/>
    </border>
  </borders>
  <cellStyleXfs count="5">
    <xf numFmtId="0" fontId="0" fillId="0" borderId="0"/>
    <xf numFmtId="0" fontId="1" fillId="2" borderId="1" applyNumberFormat="0" applyAlignment="0" applyProtection="0"/>
    <xf numFmtId="0" fontId="8" fillId="19" borderId="1" applyNumberFormat="0" applyAlignment="0" applyProtection="0"/>
    <xf numFmtId="0" fontId="17" fillId="24" borderId="0" applyNumberFormat="0" applyBorder="0" applyAlignment="0" applyProtection="0"/>
    <xf numFmtId="0" fontId="18" fillId="0" borderId="0" applyNumberFormat="0" applyFill="0" applyBorder="0" applyAlignment="0" applyProtection="0"/>
  </cellStyleXfs>
  <cellXfs count="180">
    <xf numFmtId="0" fontId="0" fillId="0" borderId="0" xfId="0"/>
    <xf numFmtId="0" fontId="0" fillId="0" borderId="0" xfId="0" applyAlignment="1">
      <alignment vertical="center" wrapText="1"/>
    </xf>
    <xf numFmtId="0" fontId="3" fillId="0" borderId="0" xfId="0" applyFont="1" applyAlignment="1">
      <alignment vertical="center"/>
    </xf>
    <xf numFmtId="0" fontId="0" fillId="0" borderId="0" xfId="0" applyAlignment="1">
      <alignment horizontal="left" vertical="top" wrapText="1"/>
    </xf>
    <xf numFmtId="0" fontId="0" fillId="0" borderId="0" xfId="0" applyAlignment="1">
      <alignment horizontal="left"/>
    </xf>
    <xf numFmtId="0" fontId="6" fillId="0" borderId="0" xfId="0" applyFont="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0" xfId="0" applyAlignment="1">
      <alignment wrapText="1"/>
    </xf>
    <xf numFmtId="0" fontId="9" fillId="0" borderId="0" xfId="0" applyFont="1"/>
    <xf numFmtId="0" fontId="3" fillId="0" borderId="0" xfId="0" applyFont="1"/>
    <xf numFmtId="0" fontId="2" fillId="0" borderId="0" xfId="0" applyFont="1"/>
    <xf numFmtId="0" fontId="0" fillId="4" borderId="6" xfId="0" applyFill="1" applyBorder="1" applyAlignment="1">
      <alignment horizontal="left" vertical="top" wrapText="1"/>
    </xf>
    <xf numFmtId="0" fontId="0" fillId="0" borderId="8" xfId="0" applyBorder="1" applyAlignment="1">
      <alignment horizontal="center" vertical="center"/>
    </xf>
    <xf numFmtId="0" fontId="0" fillId="0" borderId="0" xfId="0" applyAlignment="1">
      <alignment horizontal="center" vertical="center" wrapText="1"/>
    </xf>
    <xf numFmtId="0" fontId="9" fillId="0" borderId="0" xfId="0" applyFont="1" applyAlignment="1">
      <alignment wrapText="1"/>
    </xf>
    <xf numFmtId="0" fontId="3" fillId="5" borderId="0" xfId="0" applyFont="1" applyFill="1" applyAlignment="1">
      <alignment vertical="center"/>
    </xf>
    <xf numFmtId="0" fontId="4" fillId="4" borderId="11" xfId="0" applyFont="1" applyFill="1" applyBorder="1" applyAlignment="1">
      <alignment horizontal="left" vertical="top" wrapText="1"/>
    </xf>
    <xf numFmtId="0" fontId="0" fillId="4" borderId="12" xfId="0" applyFill="1" applyBorder="1" applyAlignment="1">
      <alignment horizontal="left" vertical="top" wrapText="1"/>
    </xf>
    <xf numFmtId="0" fontId="0" fillId="4" borderId="10" xfId="0" applyFill="1" applyBorder="1" applyAlignment="1">
      <alignment horizontal="left" vertical="top" wrapText="1"/>
    </xf>
    <xf numFmtId="0" fontId="0" fillId="23" borderId="0" xfId="0" applyFill="1" applyAlignment="1">
      <alignment vertical="top" wrapText="1"/>
    </xf>
    <xf numFmtId="0" fontId="0" fillId="23" borderId="0" xfId="0" applyFill="1" applyAlignment="1">
      <alignment horizontal="left" vertical="top" wrapText="1"/>
    </xf>
    <xf numFmtId="0" fontId="0" fillId="23" borderId="0" xfId="0" applyFill="1" applyAlignment="1">
      <alignment horizontal="center" vertical="top" wrapText="1"/>
    </xf>
    <xf numFmtId="0" fontId="6" fillId="2" borderId="7" xfId="1" applyFont="1" applyBorder="1" applyAlignment="1">
      <alignment vertical="top" wrapText="1"/>
    </xf>
    <xf numFmtId="0" fontId="0" fillId="4" borderId="7" xfId="0" applyFill="1" applyBorder="1" applyAlignment="1">
      <alignment horizontal="center" vertical="top" wrapText="1"/>
    </xf>
    <xf numFmtId="0" fontId="0" fillId="3" borderId="10" xfId="0" applyFill="1" applyBorder="1" applyAlignment="1">
      <alignment vertical="top" wrapText="1"/>
    </xf>
    <xf numFmtId="0" fontId="0" fillId="3" borderId="10" xfId="0" applyFill="1" applyBorder="1" applyAlignment="1">
      <alignment horizontal="left" vertical="top" wrapText="1"/>
    </xf>
    <xf numFmtId="0" fontId="14" fillId="0" borderId="8" xfId="0" applyFont="1" applyBorder="1" applyAlignment="1">
      <alignment horizontal="center" vertical="center"/>
    </xf>
    <xf numFmtId="0" fontId="14" fillId="0" borderId="10" xfId="0" applyFont="1" applyBorder="1" applyAlignment="1">
      <alignment horizontal="center" vertical="center" wrapText="1"/>
    </xf>
    <xf numFmtId="0" fontId="14" fillId="23" borderId="0" xfId="0" applyFont="1" applyFill="1" applyAlignment="1">
      <alignment horizontal="center" vertical="center" wrapText="1"/>
    </xf>
    <xf numFmtId="0" fontId="14"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0" xfId="0" applyFont="1"/>
    <xf numFmtId="0" fontId="16" fillId="0" borderId="0" xfId="0" applyFont="1" applyAlignment="1">
      <alignment horizontal="left" vertical="top" wrapText="1"/>
    </xf>
    <xf numFmtId="0" fontId="6" fillId="2" borderId="8" xfId="1" applyFont="1" applyBorder="1" applyAlignment="1">
      <alignment horizontal="left" vertical="top" wrapText="1"/>
    </xf>
    <xf numFmtId="0" fontId="11" fillId="4" borderId="7" xfId="0" applyFont="1" applyFill="1" applyBorder="1" applyAlignment="1">
      <alignment vertical="top" wrapText="1"/>
    </xf>
    <xf numFmtId="0" fontId="6" fillId="2" borderId="7" xfId="1" applyFont="1" applyBorder="1" applyAlignment="1">
      <alignment horizontal="left" vertical="top" wrapText="1"/>
    </xf>
    <xf numFmtId="0" fontId="15" fillId="0" borderId="8" xfId="0" applyFont="1" applyBorder="1" applyAlignment="1">
      <alignment horizontal="center" vertical="center" wrapText="1"/>
    </xf>
    <xf numFmtId="0" fontId="0" fillId="0" borderId="0" xfId="0" applyAlignment="1">
      <alignment horizontal="left" vertical="top"/>
    </xf>
    <xf numFmtId="0" fontId="3" fillId="7" borderId="0" xfId="0" applyFont="1" applyFill="1" applyAlignment="1">
      <alignment vertical="center"/>
    </xf>
    <xf numFmtId="0" fontId="3" fillId="9" borderId="0" xfId="0" applyFont="1" applyFill="1" applyAlignment="1">
      <alignment vertical="center"/>
    </xf>
    <xf numFmtId="0" fontId="3" fillId="11" borderId="0" xfId="0" applyFont="1" applyFill="1" applyAlignment="1">
      <alignment vertical="center"/>
    </xf>
    <xf numFmtId="0" fontId="3" fillId="13" borderId="0" xfId="0" applyFont="1" applyFill="1" applyAlignment="1">
      <alignment vertical="center"/>
    </xf>
    <xf numFmtId="0" fontId="3" fillId="15" borderId="0" xfId="0" applyFont="1" applyFill="1" applyAlignment="1">
      <alignment vertical="center"/>
    </xf>
    <xf numFmtId="0" fontId="3" fillId="17" borderId="0" xfId="0" applyFont="1" applyFill="1" applyAlignment="1">
      <alignment vertical="center"/>
    </xf>
    <xf numFmtId="0" fontId="0" fillId="4" borderId="7" xfId="0" applyFill="1" applyBorder="1" applyAlignment="1">
      <alignment horizontal="left" vertical="top" wrapText="1"/>
    </xf>
    <xf numFmtId="0" fontId="0" fillId="4" borderId="8" xfId="0" applyFill="1" applyBorder="1" applyAlignment="1">
      <alignment horizontal="center" vertical="center" textRotation="90" wrapText="1"/>
    </xf>
    <xf numFmtId="0" fontId="0" fillId="4" borderId="9" xfId="0" applyFill="1" applyBorder="1" applyAlignment="1">
      <alignment horizontal="center" vertical="center" textRotation="90" wrapText="1"/>
    </xf>
    <xf numFmtId="0" fontId="0" fillId="4" borderId="10" xfId="0" applyFill="1" applyBorder="1" applyAlignment="1">
      <alignment horizontal="center" vertical="center" textRotation="90" wrapText="1"/>
    </xf>
    <xf numFmtId="0" fontId="0" fillId="0" borderId="10" xfId="0" applyBorder="1" applyAlignment="1">
      <alignment horizontal="left" vertical="top" wrapText="1"/>
    </xf>
    <xf numFmtId="0" fontId="2" fillId="5" borderId="0" xfId="0" applyFont="1" applyFill="1" applyAlignment="1">
      <alignment horizontal="center" vertical="center" wrapText="1"/>
    </xf>
    <xf numFmtId="0" fontId="2" fillId="7" borderId="0" xfId="0" applyFont="1" applyFill="1" applyAlignment="1">
      <alignment horizontal="center" vertical="center" wrapText="1"/>
    </xf>
    <xf numFmtId="0" fontId="2" fillId="9" borderId="0" xfId="0" applyFont="1" applyFill="1" applyAlignment="1">
      <alignment horizontal="center" vertical="center" wrapText="1"/>
    </xf>
    <xf numFmtId="0" fontId="2" fillId="11" borderId="0" xfId="0" applyFont="1" applyFill="1" applyAlignment="1">
      <alignment horizontal="center" vertical="center" wrapText="1"/>
    </xf>
    <xf numFmtId="0" fontId="2" fillId="13" borderId="0" xfId="0" applyFont="1" applyFill="1" applyAlignment="1">
      <alignment horizontal="center" vertical="center" wrapText="1"/>
    </xf>
    <xf numFmtId="0" fontId="2" fillId="15" borderId="0" xfId="0" applyFont="1" applyFill="1" applyAlignment="1">
      <alignment horizontal="center" vertical="center" wrapText="1"/>
    </xf>
    <xf numFmtId="0" fontId="2" fillId="17" borderId="0" xfId="0" applyFont="1" applyFill="1" applyAlignment="1">
      <alignment horizontal="center" vertical="center" wrapText="1"/>
    </xf>
    <xf numFmtId="0" fontId="14" fillId="0" borderId="4" xfId="0" applyFont="1" applyBorder="1" applyAlignment="1">
      <alignment horizontal="center" vertical="center" wrapText="1"/>
    </xf>
    <xf numFmtId="0" fontId="2" fillId="4" borderId="8" xfId="0" applyFont="1" applyFill="1" applyBorder="1" applyAlignment="1">
      <alignment horizontal="left" vertical="center"/>
    </xf>
    <xf numFmtId="0" fontId="13" fillId="0" borderId="0" xfId="0" applyFont="1"/>
    <xf numFmtId="0" fontId="0" fillId="6" borderId="0" xfId="0" applyFill="1" applyAlignment="1">
      <alignment vertical="center" wrapText="1"/>
    </xf>
    <xf numFmtId="0" fontId="0" fillId="18" borderId="0" xfId="0" applyFill="1" applyAlignment="1">
      <alignment vertical="center" wrapText="1"/>
    </xf>
    <xf numFmtId="0" fontId="0" fillId="8" borderId="0" xfId="0" applyFill="1" applyAlignment="1">
      <alignment vertical="center" wrapText="1"/>
    </xf>
    <xf numFmtId="0" fontId="0" fillId="10" borderId="0" xfId="0" applyFill="1" applyAlignment="1">
      <alignment vertical="center" wrapText="1"/>
    </xf>
    <xf numFmtId="0" fontId="0" fillId="12" borderId="0" xfId="0" applyFill="1" applyAlignment="1">
      <alignment vertical="center" wrapText="1"/>
    </xf>
    <xf numFmtId="0" fontId="0" fillId="14" borderId="0" xfId="0" applyFill="1" applyAlignment="1">
      <alignment vertical="center" wrapText="1"/>
    </xf>
    <xf numFmtId="0" fontId="0" fillId="16" borderId="0" xfId="0" applyFill="1" applyAlignment="1">
      <alignment vertical="center" wrapText="1"/>
    </xf>
    <xf numFmtId="0" fontId="0" fillId="4" borderId="0" xfId="0" applyFill="1" applyAlignment="1">
      <alignment vertical="center" wrapText="1"/>
    </xf>
    <xf numFmtId="0" fontId="0" fillId="16" borderId="0" xfId="0" applyFill="1" applyAlignment="1">
      <alignment horizontal="left" vertical="center" wrapText="1"/>
    </xf>
    <xf numFmtId="0" fontId="16" fillId="0" borderId="0" xfId="0" applyFont="1" applyAlignment="1">
      <alignment wrapText="1"/>
    </xf>
    <xf numFmtId="0" fontId="17" fillId="24" borderId="0" xfId="3" applyBorder="1" applyAlignment="1">
      <alignment horizontal="left" vertical="top" wrapText="1"/>
    </xf>
    <xf numFmtId="0" fontId="17" fillId="24" borderId="0" xfId="3" applyBorder="1" applyAlignment="1">
      <alignment wrapText="1"/>
    </xf>
    <xf numFmtId="0" fontId="11" fillId="24" borderId="0" xfId="3" applyFont="1" applyBorder="1" applyAlignment="1">
      <alignment horizontal="left" vertical="top" wrapText="1"/>
    </xf>
    <xf numFmtId="0" fontId="11" fillId="24" borderId="0" xfId="3" applyFont="1" applyBorder="1" applyAlignment="1">
      <alignment horizontal="left" vertical="center" wrapText="1"/>
    </xf>
    <xf numFmtId="0" fontId="12" fillId="24" borderId="0" xfId="3" applyFont="1" applyBorder="1" applyAlignment="1">
      <alignment horizontal="left" vertical="top" wrapText="1"/>
    </xf>
    <xf numFmtId="0" fontId="20" fillId="24" borderId="0" xfId="3" applyFont="1" applyBorder="1" applyAlignment="1">
      <alignment vertical="center" wrapText="1"/>
    </xf>
    <xf numFmtId="0" fontId="11" fillId="24" borderId="0" xfId="3" applyFont="1" applyBorder="1" applyAlignment="1">
      <alignment vertical="top" wrapText="1"/>
    </xf>
    <xf numFmtId="0" fontId="0" fillId="4" borderId="0" xfId="0" applyFill="1" applyAlignment="1">
      <alignment horizontal="left" vertical="center" wrapText="1"/>
    </xf>
    <xf numFmtId="0" fontId="6" fillId="4" borderId="0" xfId="0" applyFont="1" applyFill="1" applyAlignment="1">
      <alignment horizontal="left" vertical="center" wrapText="1"/>
    </xf>
    <xf numFmtId="0" fontId="0" fillId="0" borderId="0" xfId="0" applyAlignment="1">
      <alignment horizontal="left" vertical="center"/>
    </xf>
    <xf numFmtId="0" fontId="13" fillId="4" borderId="0" xfId="0" applyFont="1" applyFill="1" applyAlignment="1">
      <alignment horizontal="left" vertical="top" wrapText="1"/>
    </xf>
    <xf numFmtId="0" fontId="10" fillId="0" borderId="0" xfId="0" applyFont="1" applyAlignment="1">
      <alignment vertical="center" wrapText="1"/>
    </xf>
    <xf numFmtId="0" fontId="21" fillId="0" borderId="0" xfId="0" applyFont="1"/>
    <xf numFmtId="0" fontId="21" fillId="0" borderId="0" xfId="0" applyFont="1" applyAlignment="1">
      <alignment horizontal="left" vertical="top"/>
    </xf>
    <xf numFmtId="0" fontId="2" fillId="0" borderId="15" xfId="0" applyFont="1" applyBorder="1" applyAlignment="1">
      <alignment horizontal="left" vertical="top" wrapText="1"/>
    </xf>
    <xf numFmtId="0" fontId="0" fillId="0" borderId="15" xfId="0" applyBorder="1" applyAlignment="1">
      <alignment horizontal="left" vertical="top"/>
    </xf>
    <xf numFmtId="0" fontId="0" fillId="0" borderId="15" xfId="0" applyBorder="1" applyAlignment="1">
      <alignment horizontal="left" vertical="top" wrapText="1"/>
    </xf>
    <xf numFmtId="0" fontId="6" fillId="0" borderId="15" xfId="1" applyFont="1" applyFill="1" applyBorder="1" applyAlignment="1">
      <alignment horizontal="left" vertical="top" wrapText="1"/>
    </xf>
    <xf numFmtId="0" fontId="0" fillId="0" borderId="15" xfId="0" applyBorder="1"/>
    <xf numFmtId="0" fontId="0" fillId="0" borderId="15" xfId="0" applyBorder="1" applyAlignment="1">
      <alignment wrapText="1"/>
    </xf>
    <xf numFmtId="0" fontId="0" fillId="5" borderId="15" xfId="0" applyFill="1" applyBorder="1" applyAlignment="1">
      <alignment horizontal="left" vertical="top" wrapText="1"/>
    </xf>
    <xf numFmtId="0" fontId="0" fillId="9" borderId="15" xfId="0" applyFill="1" applyBorder="1" applyAlignment="1">
      <alignment horizontal="left" vertical="top" wrapText="1"/>
    </xf>
    <xf numFmtId="0" fontId="0" fillId="20" borderId="15" xfId="0" applyFill="1" applyBorder="1" applyAlignment="1">
      <alignment horizontal="left" vertical="top" wrapText="1"/>
    </xf>
    <xf numFmtId="0" fontId="0" fillId="21" borderId="15" xfId="0" applyFill="1" applyBorder="1" applyAlignment="1">
      <alignment horizontal="left" vertical="top" wrapText="1"/>
    </xf>
    <xf numFmtId="0" fontId="0" fillId="22" borderId="15" xfId="0" applyFill="1" applyBorder="1" applyAlignment="1">
      <alignment horizontal="left" vertical="top" wrapText="1"/>
    </xf>
    <xf numFmtId="0" fontId="6" fillId="2" borderId="16" xfId="1" applyFont="1" applyBorder="1" applyAlignment="1">
      <alignment horizontal="left" vertical="top"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6" fillId="2" borderId="14" xfId="1" applyFont="1" applyBorder="1" applyAlignment="1">
      <alignment horizontal="left" vertical="top" wrapText="1"/>
    </xf>
    <xf numFmtId="0" fontId="6" fillId="2" borderId="10" xfId="1" applyFont="1" applyBorder="1" applyAlignment="1">
      <alignment horizontal="left" vertical="top" wrapText="1"/>
    </xf>
    <xf numFmtId="0" fontId="2" fillId="0" borderId="15" xfId="0" applyFont="1" applyBorder="1" applyAlignment="1">
      <alignment horizontal="left" vertical="top"/>
    </xf>
    <xf numFmtId="0" fontId="6" fillId="2" borderId="13" xfId="1" applyFont="1" applyBorder="1" applyAlignment="1">
      <alignment horizontal="left" vertical="top" wrapText="1"/>
    </xf>
    <xf numFmtId="0" fontId="7" fillId="19" borderId="15" xfId="2" applyFont="1" applyBorder="1" applyAlignment="1">
      <alignment horizontal="left" vertical="top" wrapText="1"/>
    </xf>
    <xf numFmtId="0" fontId="7" fillId="19" borderId="15" xfId="2" applyFont="1" applyBorder="1" applyAlignment="1">
      <alignment horizontal="left" vertical="top"/>
    </xf>
    <xf numFmtId="0" fontId="6" fillId="0" borderId="15" xfId="0" applyFont="1" applyBorder="1" applyAlignment="1">
      <alignment horizontal="left"/>
    </xf>
    <xf numFmtId="0" fontId="2" fillId="0" borderId="15" xfId="0" applyFont="1" applyBorder="1"/>
    <xf numFmtId="0" fontId="2" fillId="0" borderId="15" xfId="0" applyFont="1" applyBorder="1" applyAlignment="1">
      <alignment horizontal="center" vertical="center"/>
    </xf>
    <xf numFmtId="0" fontId="2" fillId="0" borderId="15" xfId="0" applyFont="1" applyBorder="1" applyAlignment="1">
      <alignment wrapText="1"/>
    </xf>
    <xf numFmtId="0" fontId="0" fillId="4" borderId="0" xfId="0" applyFill="1"/>
    <xf numFmtId="0" fontId="22" fillId="0" borderId="0" xfId="0" applyFont="1" applyAlignment="1">
      <alignment vertical="center"/>
    </xf>
    <xf numFmtId="0" fontId="23" fillId="25" borderId="0" xfId="0" applyFont="1" applyFill="1" applyAlignment="1">
      <alignment horizontal="center" vertical="center" wrapText="1"/>
    </xf>
    <xf numFmtId="0" fontId="0" fillId="23" borderId="0" xfId="0" applyFill="1"/>
    <xf numFmtId="0" fontId="3" fillId="23" borderId="0" xfId="0" applyFont="1" applyFill="1" applyAlignment="1">
      <alignment vertical="center"/>
    </xf>
    <xf numFmtId="0" fontId="25" fillId="23" borderId="0" xfId="0" applyFont="1" applyFill="1" applyAlignment="1">
      <alignment vertical="center"/>
    </xf>
    <xf numFmtId="0" fontId="0" fillId="23" borderId="0" xfId="0" applyFill="1" applyAlignment="1">
      <alignment horizontal="left" vertical="center" wrapText="1"/>
    </xf>
    <xf numFmtId="0" fontId="6" fillId="2" borderId="7" xfId="1" applyFont="1" applyBorder="1" applyAlignment="1">
      <alignment horizontal="center" vertical="center" wrapText="1"/>
    </xf>
    <xf numFmtId="0" fontId="6" fillId="0" borderId="15" xfId="0" applyFont="1" applyBorder="1" applyAlignment="1">
      <alignment horizontal="left" vertical="top" wrapText="1"/>
    </xf>
    <xf numFmtId="0" fontId="26" fillId="23" borderId="0" xfId="0" applyFont="1" applyFill="1" applyAlignment="1">
      <alignment vertical="center"/>
    </xf>
    <xf numFmtId="0" fontId="0" fillId="3" borderId="0" xfId="0" applyFill="1" applyAlignment="1">
      <alignment vertical="center" wrapText="1"/>
    </xf>
    <xf numFmtId="0" fontId="14" fillId="4" borderId="0" xfId="0" applyFont="1" applyFill="1" applyAlignment="1">
      <alignment horizontal="left" vertical="center" wrapText="1"/>
    </xf>
    <xf numFmtId="0" fontId="27" fillId="0" borderId="0" xfId="0" applyFont="1" applyAlignment="1">
      <alignment vertical="center"/>
    </xf>
    <xf numFmtId="0" fontId="13" fillId="4" borderId="0" xfId="0" applyFont="1" applyFill="1" applyAlignment="1">
      <alignment horizontal="left" vertical="center" wrapText="1"/>
    </xf>
    <xf numFmtId="0" fontId="24" fillId="0" borderId="0" xfId="0" applyFont="1" applyAlignment="1">
      <alignment vertical="center"/>
    </xf>
    <xf numFmtId="0" fontId="29" fillId="2" borderId="7" xfId="4" applyFont="1" applyFill="1" applyBorder="1" applyAlignment="1">
      <alignment horizontal="left" vertical="center" wrapText="1"/>
    </xf>
    <xf numFmtId="0" fontId="29" fillId="2" borderId="7" xfId="4" applyFont="1" applyFill="1" applyBorder="1" applyAlignment="1">
      <alignment horizontal="center" vertical="center" wrapText="1"/>
    </xf>
    <xf numFmtId="0" fontId="14" fillId="23" borderId="9" xfId="0" applyFont="1" applyFill="1" applyBorder="1" applyAlignment="1">
      <alignment vertical="center" wrapText="1"/>
    </xf>
    <xf numFmtId="0" fontId="14" fillId="23" borderId="10" xfId="0" applyFont="1" applyFill="1" applyBorder="1" applyAlignment="1">
      <alignment vertical="center" wrapText="1"/>
    </xf>
    <xf numFmtId="0" fontId="14" fillId="23" borderId="8" xfId="0" applyFont="1" applyFill="1" applyBorder="1" applyAlignment="1">
      <alignment horizontal="center" vertical="center" wrapText="1"/>
    </xf>
    <xf numFmtId="0" fontId="0" fillId="0" borderId="5" xfId="0" applyBorder="1" applyAlignment="1">
      <alignment vertical="center" wrapText="1"/>
    </xf>
    <xf numFmtId="0" fontId="2" fillId="6" borderId="0" xfId="0" applyFont="1" applyFill="1" applyAlignment="1">
      <alignment horizontal="left" vertical="center" wrapText="1"/>
    </xf>
    <xf numFmtId="0" fontId="2" fillId="8" borderId="0" xfId="0" applyFont="1" applyFill="1" applyAlignment="1">
      <alignment horizontal="left" vertical="center" wrapText="1"/>
    </xf>
    <xf numFmtId="0" fontId="2" fillId="10" borderId="0" xfId="0" applyFont="1" applyFill="1" applyAlignment="1">
      <alignment horizontal="left" vertical="center" wrapText="1"/>
    </xf>
    <xf numFmtId="0" fontId="2" fillId="12" borderId="0" xfId="0" applyFont="1" applyFill="1" applyAlignment="1">
      <alignment horizontal="left" vertical="center" wrapText="1"/>
    </xf>
    <xf numFmtId="0" fontId="2" fillId="14" borderId="0" xfId="0" applyFont="1" applyFill="1" applyAlignment="1">
      <alignment horizontal="left" vertical="center" wrapText="1"/>
    </xf>
    <xf numFmtId="0" fontId="2" fillId="16" borderId="0" xfId="0" applyFont="1" applyFill="1" applyAlignment="1">
      <alignment horizontal="left" vertical="center" wrapText="1"/>
    </xf>
    <xf numFmtId="0" fontId="2" fillId="18" borderId="0" xfId="0" applyFont="1" applyFill="1" applyAlignment="1">
      <alignment horizontal="left" vertical="center" wrapText="1"/>
    </xf>
    <xf numFmtId="0" fontId="20" fillId="24" borderId="0" xfId="3" applyFont="1" applyBorder="1" applyAlignment="1">
      <alignment vertical="center"/>
    </xf>
    <xf numFmtId="0" fontId="30" fillId="0" borderId="15" xfId="0" applyFont="1" applyBorder="1" applyAlignment="1">
      <alignment horizontal="left" vertical="top" wrapText="1"/>
    </xf>
    <xf numFmtId="0" fontId="0" fillId="0" borderId="7" xfId="0" applyBorder="1" applyAlignment="1">
      <alignment horizontal="center" vertical="center"/>
    </xf>
    <xf numFmtId="0" fontId="0" fillId="3" borderId="7" xfId="0" applyFill="1" applyBorder="1" applyAlignment="1">
      <alignment vertical="top" wrapText="1"/>
    </xf>
    <xf numFmtId="0" fontId="24" fillId="0" borderId="0" xfId="0" applyFont="1" applyAlignment="1">
      <alignment horizontal="left" vertical="center"/>
    </xf>
    <xf numFmtId="0" fontId="3" fillId="5" borderId="0" xfId="0" applyFont="1" applyFill="1" applyAlignment="1">
      <alignment vertical="center"/>
    </xf>
    <xf numFmtId="0" fontId="3" fillId="7" borderId="0" xfId="0" applyFont="1" applyFill="1" applyAlignment="1">
      <alignment vertical="center"/>
    </xf>
    <xf numFmtId="0" fontId="3" fillId="9" borderId="0" xfId="0" applyFont="1" applyFill="1" applyAlignment="1">
      <alignment vertical="center"/>
    </xf>
    <xf numFmtId="0" fontId="3" fillId="11" borderId="0" xfId="0" applyFont="1" applyFill="1" applyAlignment="1">
      <alignment vertical="center"/>
    </xf>
    <xf numFmtId="0" fontId="13" fillId="4" borderId="0" xfId="0" applyFont="1" applyFill="1" applyAlignment="1">
      <alignment horizontal="left" vertical="center" wrapText="1"/>
    </xf>
    <xf numFmtId="0" fontId="0" fillId="6" borderId="0" xfId="0" applyFill="1" applyAlignment="1">
      <alignment vertical="center" wrapText="1"/>
    </xf>
    <xf numFmtId="0" fontId="0" fillId="8" borderId="0" xfId="0" applyFill="1" applyAlignment="1">
      <alignment horizontal="left" vertical="center" wrapText="1"/>
    </xf>
    <xf numFmtId="0" fontId="0" fillId="10" borderId="0" xfId="0" applyFill="1" applyAlignment="1">
      <alignment horizontal="left" vertical="center" wrapText="1"/>
    </xf>
    <xf numFmtId="0" fontId="0" fillId="3" borderId="0" xfId="0" applyFill="1" applyAlignment="1">
      <alignment horizontal="left" vertical="center" wrapText="1"/>
    </xf>
    <xf numFmtId="0" fontId="3" fillId="13" borderId="0" xfId="0" applyFont="1" applyFill="1" applyAlignment="1">
      <alignment vertical="center"/>
    </xf>
    <xf numFmtId="0" fontId="3" fillId="15" borderId="0" xfId="0" applyFont="1" applyFill="1" applyAlignment="1">
      <alignment vertical="center"/>
    </xf>
    <xf numFmtId="0" fontId="3" fillId="17" borderId="0" xfId="0" applyFont="1" applyFill="1" applyAlignment="1">
      <alignment vertical="center"/>
    </xf>
    <xf numFmtId="0" fontId="0" fillId="12" borderId="0" xfId="0" applyFill="1" applyAlignment="1">
      <alignment horizontal="left" vertical="center" wrapText="1"/>
    </xf>
    <xf numFmtId="0" fontId="0" fillId="14" borderId="0" xfId="0" applyFill="1" applyAlignment="1">
      <alignment horizontal="left" vertical="center" wrapText="1"/>
    </xf>
    <xf numFmtId="0" fontId="0" fillId="16" borderId="0" xfId="0" applyFill="1" applyAlignment="1">
      <alignment horizontal="left" vertical="center" wrapText="1"/>
    </xf>
    <xf numFmtId="0" fontId="26" fillId="23" borderId="0" xfId="0" applyFont="1" applyFill="1" applyAlignment="1">
      <alignment vertical="center"/>
    </xf>
    <xf numFmtId="0" fontId="0" fillId="18" borderId="0" xfId="0" applyFill="1" applyAlignment="1">
      <alignment horizontal="left" vertical="center" wrapText="1"/>
    </xf>
    <xf numFmtId="0" fontId="3" fillId="7" borderId="0" xfId="0" applyFont="1" applyFill="1" applyAlignment="1">
      <alignment horizontal="left" vertical="center"/>
    </xf>
    <xf numFmtId="0" fontId="3" fillId="5" borderId="0" xfId="0" applyFont="1" applyFill="1" applyAlignment="1">
      <alignment horizontal="left" vertical="center"/>
    </xf>
    <xf numFmtId="0" fontId="3" fillId="15" borderId="0" xfId="0" applyFont="1" applyFill="1" applyAlignment="1">
      <alignment horizontal="left" vertical="center"/>
    </xf>
    <xf numFmtId="0" fontId="3" fillId="17" borderId="0" xfId="0" applyFont="1" applyFill="1" applyAlignment="1">
      <alignment horizontal="left" vertical="center"/>
    </xf>
    <xf numFmtId="0" fontId="0" fillId="6" borderId="0" xfId="0" applyFill="1" applyAlignment="1">
      <alignment horizontal="left" vertical="center" wrapText="1"/>
    </xf>
    <xf numFmtId="0" fontId="3" fillId="13" borderId="0" xfId="0" applyFont="1" applyFill="1" applyAlignment="1">
      <alignment horizontal="left" vertical="center"/>
    </xf>
    <xf numFmtId="0" fontId="3" fillId="11" borderId="0" xfId="0" applyFont="1" applyFill="1" applyAlignment="1">
      <alignment horizontal="left" vertical="center"/>
    </xf>
    <xf numFmtId="0" fontId="3" fillId="9" borderId="0" xfId="0" applyFont="1" applyFill="1" applyAlignment="1">
      <alignment horizontal="lef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8" fillId="23" borderId="0" xfId="0" applyFont="1" applyFill="1" applyAlignment="1">
      <alignment vertical="center"/>
    </xf>
    <xf numFmtId="0" fontId="0" fillId="4" borderId="0" xfId="0" applyFill="1" applyAlignment="1">
      <alignment horizontal="left" vertical="center" wrapText="1"/>
    </xf>
    <xf numFmtId="0" fontId="0" fillId="8" borderId="0" xfId="0" applyFill="1" applyAlignment="1">
      <alignment vertical="center" wrapText="1"/>
    </xf>
    <xf numFmtId="0" fontId="0" fillId="10" borderId="0" xfId="0" applyFill="1" applyAlignment="1">
      <alignment vertical="center" wrapText="1"/>
    </xf>
    <xf numFmtId="0" fontId="0" fillId="12" borderId="0" xfId="0" applyFill="1" applyAlignment="1">
      <alignment vertical="center" wrapText="1"/>
    </xf>
    <xf numFmtId="0" fontId="0" fillId="14" borderId="0" xfId="0" applyFill="1" applyAlignment="1">
      <alignment vertical="center" wrapText="1"/>
    </xf>
    <xf numFmtId="0" fontId="0" fillId="16" borderId="0" xfId="0" applyFill="1" applyAlignment="1">
      <alignment vertical="center" wrapText="1"/>
    </xf>
    <xf numFmtId="0" fontId="0" fillId="18" borderId="0" xfId="0" applyFill="1" applyAlignment="1">
      <alignment vertical="center" wrapText="1"/>
    </xf>
    <xf numFmtId="0" fontId="24" fillId="0" borderId="18" xfId="0" applyFont="1" applyBorder="1" applyAlignment="1">
      <alignment horizontal="left" vertical="center"/>
    </xf>
  </cellXfs>
  <cellStyles count="5">
    <cellStyle name="20% - Accent2" xfId="3" builtinId="34"/>
    <cellStyle name="Calculation" xfId="2" builtinId="22"/>
    <cellStyle name="Hyperlink" xfId="4" builtinId="8"/>
    <cellStyle name="Input" xfId="1" builtinId="20"/>
    <cellStyle name="Normal" xfId="0" builtinId="0"/>
  </cellStyles>
  <dxfs count="106">
    <dxf>
      <fill>
        <patternFill>
          <bgColor rgb="FF66D096"/>
        </patternFill>
      </fill>
    </dxf>
    <dxf>
      <fill>
        <patternFill>
          <bgColor rgb="FFBEE396"/>
        </patternFill>
      </fill>
    </dxf>
    <dxf>
      <fill>
        <patternFill>
          <bgColor rgb="FFFFFF66"/>
        </patternFill>
      </fill>
    </dxf>
    <dxf>
      <fill>
        <patternFill>
          <bgColor rgb="FFFFD966"/>
        </patternFill>
      </fill>
    </dxf>
    <dxf>
      <fill>
        <patternFill>
          <bgColor rgb="FFFF6666"/>
        </patternFill>
      </fill>
    </dxf>
    <dxf>
      <fill>
        <patternFill>
          <bgColor rgb="FF66D096"/>
        </patternFill>
      </fill>
    </dxf>
    <dxf>
      <fill>
        <patternFill>
          <bgColor rgb="FFBEE396"/>
        </patternFill>
      </fill>
    </dxf>
    <dxf>
      <fill>
        <patternFill>
          <bgColor rgb="FFFFFF66"/>
        </patternFill>
      </fill>
    </dxf>
    <dxf>
      <fill>
        <patternFill>
          <bgColor rgb="FFFFD966"/>
        </patternFill>
      </fill>
    </dxf>
    <dxf>
      <fill>
        <patternFill>
          <bgColor rgb="FFFF6666"/>
        </patternFill>
      </fill>
    </dxf>
    <dxf>
      <fill>
        <patternFill>
          <bgColor rgb="FF66D096"/>
        </patternFill>
      </fill>
    </dxf>
    <dxf>
      <fill>
        <patternFill>
          <bgColor rgb="FFBEE396"/>
        </patternFill>
      </fill>
    </dxf>
    <dxf>
      <fill>
        <patternFill>
          <bgColor rgb="FFFFFF66"/>
        </patternFill>
      </fill>
    </dxf>
    <dxf>
      <fill>
        <patternFill>
          <bgColor rgb="FFFFD966"/>
        </patternFill>
      </fill>
    </dxf>
    <dxf>
      <fill>
        <patternFill>
          <bgColor rgb="FFFF6666"/>
        </patternFill>
      </fill>
    </dxf>
    <dxf>
      <fill>
        <patternFill>
          <bgColor rgb="FF66D096"/>
        </patternFill>
      </fill>
    </dxf>
    <dxf>
      <fill>
        <patternFill>
          <bgColor rgb="FFBEE396"/>
        </patternFill>
      </fill>
    </dxf>
    <dxf>
      <fill>
        <patternFill>
          <bgColor rgb="FFFFFF66"/>
        </patternFill>
      </fill>
    </dxf>
    <dxf>
      <fill>
        <patternFill>
          <bgColor rgb="FFFFD966"/>
        </patternFill>
      </fill>
    </dxf>
    <dxf>
      <fill>
        <patternFill>
          <bgColor rgb="FFFF6666"/>
        </patternFill>
      </fill>
    </dxf>
    <dxf>
      <fill>
        <patternFill>
          <bgColor rgb="FF66D096"/>
        </patternFill>
      </fill>
    </dxf>
    <dxf>
      <fill>
        <patternFill>
          <bgColor rgb="FFBEE396"/>
        </patternFill>
      </fill>
    </dxf>
    <dxf>
      <fill>
        <patternFill>
          <bgColor rgb="FFFFFF66"/>
        </patternFill>
      </fill>
    </dxf>
    <dxf>
      <fill>
        <patternFill>
          <bgColor rgb="FFFFD966"/>
        </patternFill>
      </fill>
    </dxf>
    <dxf>
      <fill>
        <patternFill>
          <bgColor rgb="FFFF6666"/>
        </patternFill>
      </fill>
    </dxf>
    <dxf>
      <fill>
        <patternFill>
          <bgColor rgb="FF66D096"/>
        </patternFill>
      </fill>
    </dxf>
    <dxf>
      <fill>
        <patternFill>
          <bgColor rgb="FFBEE396"/>
        </patternFill>
      </fill>
    </dxf>
    <dxf>
      <fill>
        <patternFill>
          <bgColor rgb="FFFFFF66"/>
        </patternFill>
      </fill>
    </dxf>
    <dxf>
      <fill>
        <patternFill>
          <bgColor rgb="FFFFD966"/>
        </patternFill>
      </fill>
    </dxf>
    <dxf>
      <fill>
        <patternFill>
          <bgColor rgb="FFFF6666"/>
        </patternFill>
      </fill>
    </dxf>
    <dxf>
      <fill>
        <patternFill>
          <bgColor rgb="FF66D096"/>
        </patternFill>
      </fill>
    </dxf>
    <dxf>
      <fill>
        <patternFill>
          <bgColor rgb="FFBEE396"/>
        </patternFill>
      </fill>
    </dxf>
    <dxf>
      <fill>
        <patternFill>
          <bgColor rgb="FFFFFF66"/>
        </patternFill>
      </fill>
    </dxf>
    <dxf>
      <fill>
        <patternFill>
          <bgColor rgb="FFFFD966"/>
        </patternFill>
      </fill>
    </dxf>
    <dxf>
      <fill>
        <patternFill>
          <bgColor rgb="FFFF6666"/>
        </patternFill>
      </fill>
    </dxf>
    <dxf>
      <fill>
        <patternFill>
          <bgColor rgb="FF66D096"/>
        </patternFill>
      </fill>
    </dxf>
    <dxf>
      <fill>
        <patternFill>
          <bgColor rgb="FFBEE396"/>
        </patternFill>
      </fill>
    </dxf>
    <dxf>
      <fill>
        <patternFill>
          <bgColor rgb="FFFFFF66"/>
        </patternFill>
      </fill>
    </dxf>
    <dxf>
      <fill>
        <patternFill>
          <bgColor rgb="FFFFD966"/>
        </patternFill>
      </fill>
    </dxf>
    <dxf>
      <fill>
        <patternFill>
          <bgColor rgb="FF66D096"/>
        </patternFill>
      </fill>
    </dxf>
    <dxf>
      <fill>
        <patternFill>
          <bgColor rgb="FFBEE396"/>
        </patternFill>
      </fill>
    </dxf>
    <dxf>
      <fill>
        <patternFill>
          <bgColor rgb="FFFFFF66"/>
        </patternFill>
      </fill>
    </dxf>
    <dxf>
      <fill>
        <patternFill>
          <bgColor rgb="FFFFD966"/>
        </patternFill>
      </fill>
    </dxf>
    <dxf>
      <fill>
        <patternFill>
          <bgColor rgb="FFFF6666"/>
        </patternFill>
      </fill>
    </dxf>
    <dxf>
      <fill>
        <patternFill>
          <bgColor rgb="FF66D096"/>
        </patternFill>
      </fill>
    </dxf>
    <dxf>
      <fill>
        <patternFill>
          <bgColor rgb="FFBEE396"/>
        </patternFill>
      </fill>
    </dxf>
    <dxf>
      <fill>
        <patternFill>
          <bgColor rgb="FFFFFF66"/>
        </patternFill>
      </fill>
    </dxf>
    <dxf>
      <fill>
        <patternFill>
          <bgColor rgb="FFFFD966"/>
        </patternFill>
      </fill>
    </dxf>
    <dxf>
      <fill>
        <patternFill>
          <bgColor rgb="FFFF6666"/>
        </patternFill>
      </fill>
    </dxf>
    <dxf>
      <fill>
        <patternFill>
          <bgColor rgb="FF66D096"/>
        </patternFill>
      </fill>
    </dxf>
    <dxf>
      <fill>
        <patternFill>
          <bgColor rgb="FFBEE396"/>
        </patternFill>
      </fill>
    </dxf>
    <dxf>
      <fill>
        <patternFill>
          <bgColor rgb="FFFFFF66"/>
        </patternFill>
      </fill>
    </dxf>
    <dxf>
      <fill>
        <patternFill>
          <bgColor rgb="FFFFD966"/>
        </patternFill>
      </fill>
    </dxf>
    <dxf>
      <fill>
        <patternFill>
          <bgColor rgb="FFFF6666"/>
        </patternFill>
      </fill>
    </dxf>
    <dxf>
      <fill>
        <patternFill>
          <bgColor rgb="FF66D096"/>
        </patternFill>
      </fill>
    </dxf>
    <dxf>
      <fill>
        <patternFill>
          <bgColor rgb="FFBEE396"/>
        </patternFill>
      </fill>
    </dxf>
    <dxf>
      <fill>
        <patternFill>
          <bgColor rgb="FFFFFF66"/>
        </patternFill>
      </fill>
    </dxf>
    <dxf>
      <fill>
        <patternFill>
          <bgColor rgb="FFFFD966"/>
        </patternFill>
      </fill>
    </dxf>
    <dxf>
      <fill>
        <patternFill>
          <bgColor rgb="FFFF6666"/>
        </patternFill>
      </fill>
    </dxf>
    <dxf>
      <fill>
        <patternFill>
          <bgColor rgb="FF66D096"/>
        </patternFill>
      </fill>
    </dxf>
    <dxf>
      <fill>
        <patternFill>
          <bgColor rgb="FFBEE396"/>
        </patternFill>
      </fill>
    </dxf>
    <dxf>
      <fill>
        <patternFill>
          <bgColor rgb="FFFFFF66"/>
        </patternFill>
      </fill>
    </dxf>
    <dxf>
      <fill>
        <patternFill>
          <bgColor rgb="FFFFD966"/>
        </patternFill>
      </fill>
    </dxf>
    <dxf>
      <fill>
        <patternFill>
          <bgColor rgb="FFFF6666"/>
        </patternFill>
      </fill>
    </dxf>
    <dxf>
      <font>
        <b val="0"/>
        <i/>
        <color auto="1"/>
      </font>
      <fill>
        <patternFill>
          <bgColor rgb="FFFFCC99"/>
        </patternFill>
      </fill>
    </dxf>
    <dxf>
      <font>
        <color auto="1"/>
      </font>
      <fill>
        <patternFill>
          <bgColor rgb="FFBEE396"/>
        </patternFill>
      </fill>
    </dxf>
    <dxf>
      <font>
        <color auto="1"/>
      </font>
      <fill>
        <patternFill>
          <bgColor rgb="FFFFFF66"/>
        </patternFill>
      </fill>
    </dxf>
    <dxf>
      <font>
        <color auto="1"/>
      </font>
      <fill>
        <patternFill>
          <bgColor rgb="FFFFD966"/>
        </patternFill>
      </fill>
    </dxf>
    <dxf>
      <font>
        <color auto="1"/>
      </font>
      <fill>
        <patternFill>
          <bgColor rgb="FFFF6666"/>
        </patternFill>
      </fill>
    </dxf>
    <dxf>
      <font>
        <color auto="1"/>
      </font>
      <fill>
        <patternFill>
          <bgColor rgb="FF66D096"/>
        </patternFill>
      </fill>
    </dxf>
    <dxf>
      <font>
        <color auto="1"/>
      </font>
      <fill>
        <patternFill>
          <bgColor rgb="FFBEE396"/>
        </patternFill>
      </fill>
    </dxf>
    <dxf>
      <font>
        <color auto="1"/>
      </font>
      <fill>
        <patternFill>
          <bgColor rgb="FFFFFF66"/>
        </patternFill>
      </fill>
    </dxf>
    <dxf>
      <font>
        <color auto="1"/>
      </font>
      <fill>
        <patternFill>
          <bgColor rgb="FFFFD966"/>
        </patternFill>
      </fill>
    </dxf>
    <dxf>
      <font>
        <color auto="1"/>
      </font>
      <fill>
        <patternFill>
          <bgColor rgb="FFFF6666"/>
        </patternFill>
      </fill>
    </dxf>
    <dxf>
      <font>
        <color auto="1"/>
      </font>
      <fill>
        <patternFill>
          <bgColor rgb="FF66D096"/>
        </patternFill>
      </fill>
    </dxf>
    <dxf>
      <font>
        <color auto="1"/>
      </font>
      <fill>
        <patternFill>
          <bgColor rgb="FFBEE396"/>
        </patternFill>
      </fill>
    </dxf>
    <dxf>
      <font>
        <color auto="1"/>
      </font>
      <fill>
        <patternFill>
          <bgColor rgb="FFFFFF66"/>
        </patternFill>
      </fill>
    </dxf>
    <dxf>
      <font>
        <color auto="1"/>
      </font>
      <fill>
        <patternFill>
          <bgColor rgb="FFFFD966"/>
        </patternFill>
      </fill>
    </dxf>
    <dxf>
      <font>
        <color auto="1"/>
      </font>
      <fill>
        <patternFill>
          <bgColor rgb="FFFF6666"/>
        </patternFill>
      </fill>
    </dxf>
    <dxf>
      <font>
        <color auto="1"/>
      </font>
      <fill>
        <patternFill>
          <bgColor rgb="FF66D096"/>
        </patternFill>
      </fill>
    </dxf>
    <dxf>
      <font>
        <color auto="1"/>
      </font>
      <fill>
        <patternFill>
          <bgColor rgb="FFBEE396"/>
        </patternFill>
      </fill>
    </dxf>
    <dxf>
      <font>
        <color auto="1"/>
      </font>
      <fill>
        <patternFill>
          <bgColor rgb="FFFFFF66"/>
        </patternFill>
      </fill>
    </dxf>
    <dxf>
      <font>
        <color auto="1"/>
      </font>
      <fill>
        <patternFill>
          <bgColor rgb="FFFFD966"/>
        </patternFill>
      </fill>
    </dxf>
    <dxf>
      <font>
        <color auto="1"/>
      </font>
      <fill>
        <patternFill>
          <bgColor rgb="FFFF6666"/>
        </patternFill>
      </fill>
    </dxf>
    <dxf>
      <font>
        <color auto="1"/>
      </font>
      <fill>
        <patternFill>
          <bgColor rgb="FF66D096"/>
        </patternFill>
      </fill>
    </dxf>
    <dxf>
      <font>
        <color auto="1"/>
      </font>
      <fill>
        <patternFill>
          <bgColor rgb="FFBEE396"/>
        </patternFill>
      </fill>
    </dxf>
    <dxf>
      <font>
        <color auto="1"/>
      </font>
      <fill>
        <patternFill>
          <bgColor rgb="FFFFFF66"/>
        </patternFill>
      </fill>
    </dxf>
    <dxf>
      <font>
        <color auto="1"/>
      </font>
      <fill>
        <patternFill>
          <bgColor rgb="FFFFD966"/>
        </patternFill>
      </fill>
    </dxf>
    <dxf>
      <font>
        <color auto="1"/>
      </font>
      <fill>
        <patternFill>
          <bgColor rgb="FFFF6666"/>
        </patternFill>
      </fill>
    </dxf>
    <dxf>
      <font>
        <color auto="1"/>
      </font>
      <fill>
        <patternFill>
          <bgColor rgb="FF66D096"/>
        </patternFill>
      </fill>
    </dxf>
    <dxf>
      <font>
        <color auto="1"/>
      </font>
      <fill>
        <patternFill>
          <bgColor rgb="FFBEE396"/>
        </patternFill>
      </fill>
    </dxf>
    <dxf>
      <font>
        <color auto="1"/>
      </font>
      <fill>
        <patternFill>
          <bgColor rgb="FFFFFF66"/>
        </patternFill>
      </fill>
    </dxf>
    <dxf>
      <font>
        <color auto="1"/>
      </font>
      <fill>
        <patternFill>
          <bgColor rgb="FFFFD966"/>
        </patternFill>
      </fill>
    </dxf>
    <dxf>
      <font>
        <color auto="1"/>
      </font>
      <fill>
        <patternFill>
          <bgColor rgb="FFFF6666"/>
        </patternFill>
      </fill>
    </dxf>
    <dxf>
      <font>
        <color auto="1"/>
      </font>
      <fill>
        <patternFill>
          <bgColor rgb="FF66D096"/>
        </patternFill>
      </fill>
    </dxf>
    <dxf>
      <font>
        <color auto="1"/>
      </font>
      <fill>
        <patternFill>
          <bgColor rgb="FFBEE396"/>
        </patternFill>
      </fill>
    </dxf>
    <dxf>
      <font>
        <color auto="1"/>
      </font>
      <fill>
        <patternFill>
          <bgColor rgb="FFFFFF66"/>
        </patternFill>
      </fill>
    </dxf>
    <dxf>
      <font>
        <color auto="1"/>
      </font>
      <fill>
        <patternFill>
          <bgColor rgb="FFFFD966"/>
        </patternFill>
      </fill>
    </dxf>
    <dxf>
      <font>
        <color auto="1"/>
      </font>
      <fill>
        <patternFill>
          <bgColor rgb="FFFF6666"/>
        </patternFill>
      </fill>
    </dxf>
    <dxf>
      <font>
        <color auto="1"/>
      </font>
      <fill>
        <patternFill>
          <bgColor rgb="FF66D096"/>
        </patternFill>
      </fill>
    </dxf>
    <dxf>
      <font>
        <b val="0"/>
        <i/>
        <color auto="1"/>
      </font>
      <fill>
        <patternFill>
          <bgColor rgb="FFFFCC99"/>
        </patternFill>
      </fill>
    </dxf>
    <dxf>
      <font>
        <color auto="1"/>
      </font>
      <fill>
        <patternFill>
          <bgColor rgb="FFBEE396"/>
        </patternFill>
      </fill>
    </dxf>
    <dxf>
      <font>
        <color auto="1"/>
      </font>
      <fill>
        <patternFill>
          <bgColor rgb="FFFFFF66"/>
        </patternFill>
      </fill>
    </dxf>
    <dxf>
      <font>
        <color auto="1"/>
      </font>
      <fill>
        <patternFill>
          <bgColor rgb="FFFFD966"/>
        </patternFill>
      </fill>
    </dxf>
    <dxf>
      <font>
        <color auto="1"/>
      </font>
      <fill>
        <patternFill>
          <bgColor rgb="FFFF6666"/>
        </patternFill>
      </fill>
    </dxf>
    <dxf>
      <font>
        <color auto="1"/>
      </font>
      <fill>
        <patternFill>
          <bgColor rgb="FF66D096"/>
        </patternFill>
      </fill>
    </dxf>
  </dxfs>
  <tableStyles count="0" defaultTableStyle="TableStyleMedium2" defaultPivotStyle="PivotStyleMedium9"/>
  <colors>
    <mruColors>
      <color rgb="FFFF6666"/>
      <color rgb="FF66D096"/>
      <color rgb="FFBEE396"/>
      <color rgb="FFFFFF66"/>
      <color rgb="FFFFD966"/>
      <color rgb="FFFFCC99"/>
      <color rgb="FFF1B2FF"/>
      <color rgb="FFE466FF"/>
      <color rgb="FFC3C3EE"/>
      <color rgb="FF8787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customXml" Target="../customXml/item3.xml" Id="rId13"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customXml" Target="../customXml/item2.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customXml" Target="../customXml/item1.xml" Id="rId11"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eetMetadata" Target="metadata.xml" Id="rId9" /><Relationship Type="http://schemas.openxmlformats.org/officeDocument/2006/relationships/customXml" Target="/customXML/item5.xml" Id="R5dbb35d8c5674b10"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cap="all" spc="150" baseline="0">
                <a:solidFill>
                  <a:schemeClr val="tx1"/>
                </a:solidFill>
                <a:latin typeface="+mn-lt"/>
                <a:ea typeface="+mn-ea"/>
                <a:cs typeface="+mn-cs"/>
              </a:defRPr>
            </a:pPr>
            <a:r>
              <a:rPr lang="en-NZ">
                <a:solidFill>
                  <a:schemeClr val="tx1"/>
                </a:solidFill>
              </a:rPr>
              <a:t>Capability summary</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solidFill>
              <a:latin typeface="+mn-lt"/>
              <a:ea typeface="+mn-ea"/>
              <a:cs typeface="+mn-cs"/>
            </a:defRPr>
          </a:pPr>
          <a:endParaRPr lang="en-US"/>
        </a:p>
      </c:txPr>
    </c:title>
    <c:autoTitleDeleted val="0"/>
    <c:plotArea>
      <c:layout>
        <c:manualLayout>
          <c:layoutTarget val="inner"/>
          <c:xMode val="edge"/>
          <c:yMode val="edge"/>
          <c:x val="0.27472492412418065"/>
          <c:y val="0.22326281580356364"/>
          <c:w val="0.45273428776058716"/>
          <c:h val="0.71736424649176322"/>
        </c:manualLayout>
      </c:layout>
      <c:radarChart>
        <c:radarStyle val="filled"/>
        <c:varyColors val="0"/>
        <c:ser>
          <c:idx val="0"/>
          <c:order val="0"/>
          <c:spPr>
            <a:solidFill>
              <a:schemeClr val="accent1">
                <a:lumMod val="60000"/>
                <a:lumOff val="40000"/>
                <a:alpha val="60000"/>
              </a:schemeClr>
            </a:solidFill>
            <a:ln w="25400">
              <a:solidFill>
                <a:schemeClr val="accent1"/>
              </a:solidFill>
              <a:prstDash val="solid"/>
            </a:ln>
            <a:effectLst/>
          </c:spPr>
          <c:cat>
            <c:strRef>
              <c:f>'Data tables'!$B$61:$B$67</c:f>
              <c:strCache>
                <c:ptCount val="7"/>
                <c:pt idx="0">
                  <c:v>Capability 1: People, culture and leadership</c:v>
                </c:pt>
                <c:pt idx="1">
                  <c:v>Capability 2: Data and technology</c:v>
                </c:pt>
                <c:pt idx="2">
                  <c:v>Capability 3: Guided pathways</c:v>
                </c:pt>
                <c:pt idx="3">
                  <c:v>Capability 4: Holistic learner supports</c:v>
                </c:pt>
                <c:pt idx="4">
                  <c:v>Capability 5: Learner-centric systems</c:v>
                </c:pt>
                <c:pt idx="5">
                  <c:v>Capability 6: Teaching and learning</c:v>
                </c:pt>
                <c:pt idx="6">
                  <c:v>Capability 7: Partnerships</c:v>
                </c:pt>
              </c:strCache>
            </c:strRef>
          </c:cat>
          <c:val>
            <c:numRef>
              <c:f>'Data tables'!$C$61:$C$67</c:f>
              <c:numCache>
                <c:formatCode>General</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BE8D-4A8C-9B35-74826E58087B}"/>
            </c:ext>
          </c:extLst>
        </c:ser>
        <c:dLbls>
          <c:showLegendKey val="0"/>
          <c:showVal val="0"/>
          <c:showCatName val="0"/>
          <c:showSerName val="0"/>
          <c:showPercent val="0"/>
          <c:showBubbleSize val="0"/>
        </c:dLbls>
        <c:axId val="1847138847"/>
        <c:axId val="1847148415"/>
      </c:radarChart>
      <c:catAx>
        <c:axId val="18471388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0" i="0" u="none" strike="noStrike" kern="1200" baseline="0">
                <a:ln>
                  <a:noFill/>
                </a:ln>
                <a:solidFill>
                  <a:schemeClr val="tx1">
                    <a:lumMod val="85000"/>
                    <a:lumOff val="15000"/>
                  </a:schemeClr>
                </a:solidFill>
                <a:latin typeface="+mn-lt"/>
                <a:ea typeface="+mn-ea"/>
                <a:cs typeface="+mn-cs"/>
              </a:defRPr>
            </a:pPr>
            <a:endParaRPr lang="en-US"/>
          </a:p>
        </c:txPr>
        <c:crossAx val="1847148415"/>
        <c:crosses val="autoZero"/>
        <c:auto val="1"/>
        <c:lblAlgn val="ctr"/>
        <c:lblOffset val="100"/>
        <c:noMultiLvlLbl val="0"/>
      </c:catAx>
      <c:valAx>
        <c:axId val="1847148415"/>
        <c:scaling>
          <c:orientation val="minMax"/>
          <c:max val="5"/>
          <c:min val="1"/>
        </c:scaling>
        <c:delete val="0"/>
        <c:axPos val="l"/>
        <c:majorGridlines>
          <c:spPr>
            <a:ln w="9525" cap="flat" cmpd="sng" algn="ctr">
              <a:solidFill>
                <a:schemeClr val="bg1">
                  <a:lumMod val="50000"/>
                </a:schemeClr>
              </a:solidFill>
              <a:round/>
            </a:ln>
            <a:effectLst/>
          </c:spPr>
        </c:majorGridlines>
        <c:minorGridlines>
          <c:spPr>
            <a:ln>
              <a:solidFill>
                <a:schemeClr val="tx1">
                  <a:lumMod val="5000"/>
                  <a:lumOff val="95000"/>
                </a:schemeClr>
              </a:solidFill>
            </a:ln>
            <a:effectLst/>
          </c:spPr>
        </c:min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7138847"/>
        <c:crosses val="autoZero"/>
        <c:crossBetween val="between"/>
        <c:majorUnit val="1"/>
        <c:min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7620</xdr:colOff>
      <xdr:row>5</xdr:row>
      <xdr:rowOff>13253</xdr:rowOff>
    </xdr:from>
    <xdr:to>
      <xdr:col>13</xdr:col>
      <xdr:colOff>7619</xdr:colOff>
      <xdr:row>13</xdr:row>
      <xdr:rowOff>5443</xdr:rowOff>
    </xdr:to>
    <xdr:graphicFrame macro="">
      <xdr:nvGraphicFramePr>
        <xdr:cNvPr id="4" name="Chart 3" descr="A summary chart that shows your  average scores for each capability arranged on a wheel. You can also read these average scores on Cells C7 to C13.">
          <a:extLst>
            <a:ext uri="{FF2B5EF4-FFF2-40B4-BE49-F238E27FC236}">
              <a16:creationId xmlns:a16="http://schemas.microsoft.com/office/drawing/2014/main" id="{6649F54C-1795-432B-9675-1B6B7D3D9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5</xdr:row>
      <xdr:rowOff>45720</xdr:rowOff>
    </xdr:from>
    <xdr:to>
      <xdr:col>8</xdr:col>
      <xdr:colOff>175260</xdr:colOff>
      <xdr:row>7</xdr:row>
      <xdr:rowOff>236220</xdr:rowOff>
    </xdr:to>
    <xdr:sp macro="" textlink="">
      <xdr:nvSpPr>
        <xdr:cNvPr id="5" name="TextBox 4">
          <a:extLst>
            <a:ext uri="{FF2B5EF4-FFF2-40B4-BE49-F238E27FC236}">
              <a16:creationId xmlns:a16="http://schemas.microsoft.com/office/drawing/2014/main" id="{7A20DFBF-F659-FD7C-0991-A066B5567FFF}"/>
            </a:ext>
          </a:extLst>
        </xdr:cNvPr>
        <xdr:cNvSpPr txBox="1"/>
      </xdr:nvSpPr>
      <xdr:spPr>
        <a:xfrm>
          <a:off x="5524500" y="1371600"/>
          <a:ext cx="1447800" cy="1196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t>Scores:</a:t>
          </a:r>
          <a:r>
            <a:rPr lang="en-NZ" sz="1100" b="0" baseline="0"/>
            <a:t> </a:t>
          </a:r>
          <a:endParaRPr lang="en-NZ" sz="1100" b="0"/>
        </a:p>
        <a:p>
          <a:r>
            <a:rPr lang="en-NZ" sz="1100" b="0"/>
            <a:t>1 - Not yet doing</a:t>
          </a:r>
        </a:p>
        <a:p>
          <a:r>
            <a:rPr lang="en-NZ" sz="1100" b="0"/>
            <a:t>2 - Emerging</a:t>
          </a:r>
        </a:p>
        <a:p>
          <a:r>
            <a:rPr lang="en-NZ" sz="1100" b="0"/>
            <a:t>3</a:t>
          </a:r>
          <a:r>
            <a:rPr lang="en-NZ" sz="1100" b="0" baseline="0"/>
            <a:t> - Progressing</a:t>
          </a:r>
        </a:p>
        <a:p>
          <a:r>
            <a:rPr lang="en-NZ" sz="1100" b="0" baseline="0"/>
            <a:t>4 - Delivering</a:t>
          </a:r>
        </a:p>
        <a:p>
          <a:r>
            <a:rPr lang="en-NZ" sz="1100" b="0" baseline="0"/>
            <a:t>5 - At ideal state</a:t>
          </a:r>
          <a:endParaRPr lang="en-NZ"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ustomerservice@tec.govt.nz" TargetMode="External"/><Relationship Id="rId1" Type="http://schemas.openxmlformats.org/officeDocument/2006/relationships/hyperlink" Target="mailto:customerservice@tec.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4FFAE-40B4-4227-9F04-E0DD912258D8}">
  <sheetPr codeName="Sheet2"/>
  <dimension ref="A1:H26"/>
  <sheetViews>
    <sheetView tabSelected="1" zoomScaleNormal="100" workbookViewId="0">
      <selection activeCell="F2" sqref="F2"/>
    </sheetView>
  </sheetViews>
  <sheetFormatPr defaultRowHeight="15" x14ac:dyDescent="0.25"/>
  <cols>
    <col min="1" max="1" width="64.7109375" customWidth="1"/>
    <col min="2" max="3" width="16.7109375" customWidth="1"/>
    <col min="4" max="6" width="8.85546875" customWidth="1"/>
  </cols>
  <sheetData>
    <row r="1" spans="1:8" ht="40.15" customHeight="1" x14ac:dyDescent="0.25">
      <c r="A1" s="122" t="s">
        <v>0</v>
      </c>
      <c r="B1" s="122"/>
      <c r="C1" s="112" t="str">
        <f>'Data tables'!$E$1</f>
        <v>LSDT - Version 1.0</v>
      </c>
    </row>
    <row r="2" spans="1:8" ht="48" customHeight="1" x14ac:dyDescent="0.25">
      <c r="A2" s="123" t="s">
        <v>1</v>
      </c>
      <c r="B2" s="123"/>
      <c r="C2" s="82"/>
      <c r="H2" s="111"/>
    </row>
    <row r="3" spans="1:8" x14ac:dyDescent="0.25">
      <c r="A3" s="113"/>
      <c r="B3" s="113"/>
      <c r="C3" s="113"/>
    </row>
    <row r="4" spans="1:8" ht="23.25" x14ac:dyDescent="0.25">
      <c r="A4" s="115" t="s">
        <v>2</v>
      </c>
      <c r="B4" s="115"/>
      <c r="C4" s="114"/>
    </row>
    <row r="5" spans="1:8" ht="24" customHeight="1" x14ac:dyDescent="0.25">
      <c r="A5" s="79" t="s">
        <v>3</v>
      </c>
      <c r="B5" s="79"/>
      <c r="C5" s="69"/>
    </row>
    <row r="6" spans="1:8" ht="24" customHeight="1" x14ac:dyDescent="0.25">
      <c r="A6" s="121" t="s">
        <v>4</v>
      </c>
      <c r="B6" s="121"/>
      <c r="C6" s="69"/>
    </row>
    <row r="7" spans="1:8" ht="24" customHeight="1" x14ac:dyDescent="0.25">
      <c r="A7" s="125" t="s">
        <v>5</v>
      </c>
      <c r="B7" s="69"/>
      <c r="C7" s="69"/>
    </row>
    <row r="8" spans="1:8" x14ac:dyDescent="0.25">
      <c r="A8" s="113"/>
      <c r="B8" s="113"/>
      <c r="C8" s="113"/>
    </row>
    <row r="9" spans="1:8" ht="24" customHeight="1" x14ac:dyDescent="0.25">
      <c r="A9" s="115" t="s">
        <v>6</v>
      </c>
      <c r="B9" s="115"/>
      <c r="C9" s="114"/>
    </row>
    <row r="10" spans="1:8" ht="64.150000000000006" customHeight="1" x14ac:dyDescent="0.25">
      <c r="A10" s="79" t="s">
        <v>7</v>
      </c>
      <c r="B10" s="79"/>
      <c r="C10" s="69"/>
    </row>
    <row r="11" spans="1:8" ht="24" customHeight="1" x14ac:dyDescent="0.25">
      <c r="A11" s="121" t="s">
        <v>8</v>
      </c>
      <c r="B11" s="121"/>
      <c r="C11" s="69"/>
    </row>
    <row r="12" spans="1:8" ht="24" customHeight="1" x14ac:dyDescent="0.25">
      <c r="A12" s="119" t="s">
        <v>9</v>
      </c>
      <c r="B12" s="126" t="s">
        <v>10</v>
      </c>
      <c r="C12" s="110"/>
    </row>
    <row r="13" spans="1:8" ht="31.9" customHeight="1" x14ac:dyDescent="0.25">
      <c r="A13" s="120" t="s">
        <v>11</v>
      </c>
      <c r="B13" s="120"/>
      <c r="C13" s="110"/>
    </row>
    <row r="14" spans="1:8" x14ac:dyDescent="0.25">
      <c r="A14" s="110"/>
      <c r="B14" s="110"/>
      <c r="C14" s="110"/>
    </row>
    <row r="15" spans="1:8" ht="24" customHeight="1" x14ac:dyDescent="0.25">
      <c r="A15" s="119" t="s">
        <v>12</v>
      </c>
      <c r="B15" s="126" t="s">
        <v>13</v>
      </c>
      <c r="C15" s="110"/>
    </row>
    <row r="16" spans="1:8" ht="31.9" customHeight="1" x14ac:dyDescent="0.25">
      <c r="A16" s="120" t="s">
        <v>14</v>
      </c>
      <c r="B16" s="120"/>
      <c r="C16" s="110"/>
    </row>
    <row r="17" spans="1:3" x14ac:dyDescent="0.25">
      <c r="A17" s="110"/>
      <c r="B17" s="110"/>
      <c r="C17" s="110"/>
    </row>
    <row r="18" spans="1:3" ht="24" customHeight="1" x14ac:dyDescent="0.25">
      <c r="A18" s="119" t="s">
        <v>15</v>
      </c>
      <c r="B18" s="126" t="s">
        <v>16</v>
      </c>
      <c r="C18" s="110"/>
    </row>
    <row r="19" spans="1:3" ht="31.9" customHeight="1" x14ac:dyDescent="0.25">
      <c r="A19" s="120" t="s">
        <v>17</v>
      </c>
      <c r="B19" s="120"/>
      <c r="C19" s="110"/>
    </row>
    <row r="20" spans="1:3" x14ac:dyDescent="0.25">
      <c r="A20" s="110"/>
      <c r="B20" s="110"/>
      <c r="C20" s="110"/>
    </row>
    <row r="21" spans="1:3" x14ac:dyDescent="0.25">
      <c r="A21" s="113"/>
      <c r="B21" s="113"/>
      <c r="C21" s="113"/>
    </row>
    <row r="22" spans="1:3" ht="23.25" x14ac:dyDescent="0.25">
      <c r="A22" s="115" t="s">
        <v>18</v>
      </c>
      <c r="B22" s="115"/>
      <c r="C22" s="115"/>
    </row>
    <row r="23" spans="1:3" ht="31.9" customHeight="1" x14ac:dyDescent="0.25">
      <c r="A23" s="79" t="s">
        <v>19</v>
      </c>
      <c r="B23" s="79"/>
      <c r="C23" s="69"/>
    </row>
    <row r="24" spans="1:3" ht="24" customHeight="1" x14ac:dyDescent="0.25">
      <c r="A24" s="121" t="s">
        <v>20</v>
      </c>
      <c r="B24" s="121"/>
      <c r="C24" s="69"/>
    </row>
    <row r="25" spans="1:3" ht="24" customHeight="1" x14ac:dyDescent="0.25">
      <c r="A25" s="125" t="s">
        <v>21</v>
      </c>
      <c r="B25" s="69"/>
      <c r="C25" s="69"/>
    </row>
    <row r="26" spans="1:3" x14ac:dyDescent="0.25">
      <c r="A26" s="69"/>
      <c r="B26" s="69"/>
      <c r="C26" s="69"/>
    </row>
  </sheetData>
  <hyperlinks>
    <hyperlink ref="B15" location="'Step 2 - Assess current state'!A1" display="Go to Step 2 &gt;" xr:uid="{01CD9FC6-357E-44D4-8010-58F4D74C3FBA}"/>
    <hyperlink ref="B18" location="'Step 3 - Identify opportunities'!A1" display="Go to Step 3 &gt;" xr:uid="{0B0B836D-8622-400E-8AA6-1CDE32364812}"/>
    <hyperlink ref="B12" location="'Step 1 - Define ideal state'!A1" display="Go to Step 1 &gt;" xr:uid="{2F452A38-4186-4FAA-8D56-21A7A240A3E1}"/>
    <hyperlink ref="A25" r:id="rId1" display="mailto:customerservice@tec.govt.nz" xr:uid="{541BCD1F-BC35-4A8F-854D-F4A5D8134BA0}"/>
    <hyperlink ref="A7" r:id="rId2" display="mailto:customerservice@tec.govt.nz" xr:uid="{3632C485-7CD7-4A88-923A-2435883B3915}"/>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F9873-A04D-4658-A73E-AD9608F54E0E}">
  <sheetPr codeName="Sheet3"/>
  <dimension ref="A1:G90"/>
  <sheetViews>
    <sheetView zoomScaleNormal="100" workbookViewId="0">
      <selection activeCell="D26" sqref="D26"/>
    </sheetView>
  </sheetViews>
  <sheetFormatPr defaultRowHeight="15" outlineLevelRow="1" x14ac:dyDescent="0.25"/>
  <cols>
    <col min="1" max="1" width="12.7109375" customWidth="1"/>
    <col min="2" max="2" width="32.7109375" style="3" customWidth="1"/>
    <col min="3" max="3" width="1.7109375" style="3" customWidth="1"/>
    <col min="4" max="4" width="64.7109375" style="3" customWidth="1"/>
    <col min="5" max="5" width="32.7109375" style="3" customWidth="1"/>
  </cols>
  <sheetData>
    <row r="1" spans="1:7" s="81" customFormat="1" ht="31.9" customHeight="1" x14ac:dyDescent="0.25">
      <c r="A1" s="142" t="s">
        <v>9</v>
      </c>
      <c r="B1" s="142"/>
      <c r="C1" s="142"/>
      <c r="D1" s="142"/>
      <c r="E1" s="112" t="str">
        <f>'Data tables'!$E$1</f>
        <v>LSDT - Version 1.0</v>
      </c>
      <c r="F1"/>
    </row>
    <row r="2" spans="1:7" s="61" customFormat="1" ht="48" customHeight="1" x14ac:dyDescent="0.3">
      <c r="A2" s="147" t="s">
        <v>22</v>
      </c>
      <c r="B2" s="147"/>
      <c r="C2" s="147"/>
      <c r="D2" s="147"/>
      <c r="E2" s="82"/>
    </row>
    <row r="3" spans="1:7" x14ac:dyDescent="0.25">
      <c r="B3"/>
      <c r="C3"/>
      <c r="D3"/>
      <c r="E3"/>
    </row>
    <row r="4" spans="1:7" ht="24" customHeight="1" x14ac:dyDescent="0.25">
      <c r="A4" s="138" t="s">
        <v>23</v>
      </c>
      <c r="B4" s="77"/>
      <c r="C4" s="77"/>
      <c r="D4" s="77"/>
      <c r="E4" s="77"/>
    </row>
    <row r="5" spans="1:7" ht="36" hidden="1" customHeight="1" outlineLevel="1" x14ac:dyDescent="0.25">
      <c r="A5" s="28" t="str">
        <f>'Data tables'!A$19</f>
        <v>Question ID</v>
      </c>
      <c r="B5" s="29" t="str">
        <f>'Data tables'!B$19</f>
        <v>Question (Ideal)</v>
      </c>
      <c r="C5" s="30"/>
      <c r="D5" s="33" t="s">
        <v>24</v>
      </c>
      <c r="E5" s="32" t="str">
        <f>'Data tables'!C$19</f>
        <v>Guidance</v>
      </c>
    </row>
    <row r="6" spans="1:7" ht="60" hidden="1" customHeight="1" outlineLevel="1" x14ac:dyDescent="0.25">
      <c r="A6" s="14" t="s">
        <v>25</v>
      </c>
      <c r="B6" s="26" t="s">
        <v>26</v>
      </c>
      <c r="C6" s="21"/>
      <c r="D6" s="38" t="s">
        <v>27</v>
      </c>
      <c r="E6" s="37" t="s">
        <v>28</v>
      </c>
    </row>
    <row r="7" spans="1:7" ht="102" hidden="1" customHeight="1" outlineLevel="1" x14ac:dyDescent="0.25">
      <c r="A7" s="73"/>
      <c r="B7" s="78" t="s">
        <v>29</v>
      </c>
      <c r="C7" s="78"/>
      <c r="D7" s="78" t="s">
        <v>30</v>
      </c>
      <c r="E7" s="78" t="s">
        <v>31</v>
      </c>
    </row>
    <row r="8" spans="1:7" collapsed="1" x14ac:dyDescent="0.25"/>
    <row r="9" spans="1:7" ht="24" customHeight="1" x14ac:dyDescent="0.25">
      <c r="A9" s="143" t="str">
        <f>'Data tables'!$B$8</f>
        <v>Capability 1: People, culture and leadership</v>
      </c>
      <c r="B9" s="143"/>
      <c r="C9" s="143"/>
      <c r="D9" s="143"/>
      <c r="E9" s="143"/>
      <c r="F9" s="2"/>
      <c r="G9" s="2"/>
    </row>
    <row r="10" spans="1:7" ht="43.15" customHeight="1" x14ac:dyDescent="0.25">
      <c r="A10" s="148" t="str">
        <f>'Data tables'!$B$9</f>
        <v>The commitment and collaboration of the tertiary education organisation’s (TEO’s) leadership to culturally conscious learner success for all, a clear vision for desired change, and a whole-of-organisation approach</v>
      </c>
      <c r="B10" s="148"/>
      <c r="C10" s="148"/>
      <c r="D10" s="148"/>
      <c r="E10" s="62"/>
      <c r="F10" s="1"/>
      <c r="G10" s="1"/>
    </row>
    <row r="11" spans="1:7" ht="4.1500000000000004" customHeight="1" x14ac:dyDescent="0.25">
      <c r="A11" s="1"/>
      <c r="B11" s="1"/>
      <c r="C11" s="1"/>
      <c r="D11" s="1"/>
      <c r="E11" s="1"/>
      <c r="F11" s="1"/>
      <c r="G11" s="1"/>
    </row>
    <row r="12" spans="1:7" s="34" customFormat="1" ht="24" customHeight="1" x14ac:dyDescent="0.25">
      <c r="A12" s="28" t="str">
        <f>'Data tables'!A$19</f>
        <v>Question ID</v>
      </c>
      <c r="B12" s="29" t="str">
        <f>'Data tables'!B$19</f>
        <v>Question (Ideal)</v>
      </c>
      <c r="C12" s="30"/>
      <c r="D12" s="33" t="s">
        <v>24</v>
      </c>
      <c r="E12" s="32" t="str">
        <f>'Data tables'!C$19</f>
        <v>Guidance</v>
      </c>
    </row>
    <row r="13" spans="1:7" ht="79.900000000000006" customHeight="1" x14ac:dyDescent="0.25">
      <c r="A13" s="14">
        <v>1.1000000000000001</v>
      </c>
      <c r="B13" s="26" t="str">
        <f>INDEX(LSDTData, MATCH($A13,LSDTQuestionID,0), MATCH(B$12,LSDTDataHeaders,0))</f>
        <v>Ideally, how would an organisation like yours incorporate learner success into its mission/vision?</v>
      </c>
      <c r="C13" s="21"/>
      <c r="D13" s="38"/>
      <c r="E13" s="37" t="str">
        <f>INDEX(LSDTData, MATCH($A13,LSDTQuestionID,0), MATCH(E$12,LSDTDataHeaders,0))</f>
        <v>Examples might include emphasis via organisational goals, outcomes, metrics, etc.</v>
      </c>
    </row>
    <row r="14" spans="1:7" ht="79.900000000000006" customHeight="1" x14ac:dyDescent="0.25">
      <c r="A14" s="14">
        <v>1.2</v>
      </c>
      <c r="B14" s="26" t="str">
        <f t="shared" ref="B14:E17" si="0">INDEX(LSDTData, MATCH($A14,LSDTQuestionID,0), MATCH(B$12,LSDTDataHeaders,0))</f>
        <v>Ideally, how would learner success be championed by leadership in an organisation like yours?</v>
      </c>
      <c r="C14" s="21"/>
      <c r="D14" s="38"/>
      <c r="E14" s="37" t="str">
        <f t="shared" si="0"/>
        <v>Examples might include communication of learner success goals, leadership key performance indicators, organisational approaches, etc.</v>
      </c>
    </row>
    <row r="15" spans="1:7" ht="79.900000000000006" customHeight="1" x14ac:dyDescent="0.25">
      <c r="A15" s="14">
        <v>1.3</v>
      </c>
      <c r="B15" s="26" t="str">
        <f t="shared" si="0"/>
        <v>Ideally, how would an organisation's culture support improving learner success?</v>
      </c>
      <c r="C15" s="21"/>
      <c r="D15" s="38"/>
      <c r="E15" s="37" t="str">
        <f t="shared" si="0"/>
        <v>Examples might include fostering desire for change, ownership of learner success by staff, effective storytelling, etc.</v>
      </c>
    </row>
    <row r="16" spans="1:7" ht="79.900000000000006" customHeight="1" x14ac:dyDescent="0.25">
      <c r="A16" s="14">
        <v>1.4</v>
      </c>
      <c r="B16" s="26" t="str">
        <f t="shared" si="0"/>
        <v>Ideally, how would an organisation like yours inform the vision for learner success with perspectives of groups other than staff?</v>
      </c>
      <c r="C16" s="21"/>
      <c r="D16" s="38"/>
      <c r="E16" s="37" t="str">
        <f t="shared" si="0"/>
        <v>Examples might include collaboration with learners, the wider sector, the community, etc.</v>
      </c>
    </row>
    <row r="17" spans="1:7" ht="79.900000000000006" customHeight="1" x14ac:dyDescent="0.25">
      <c r="A17" s="14">
        <v>1.5</v>
      </c>
      <c r="B17" s="26" t="str">
        <f t="shared" si="0"/>
        <v>Ideally, how would leadership empower staff to contribute to learner success?</v>
      </c>
      <c r="C17" s="21"/>
      <c r="D17" s="38"/>
      <c r="E17" s="37" t="str">
        <f t="shared" si="0"/>
        <v>Examples might include integrating learner success into role descriptions and key performance indicators, formal recognition of staff  contributions, etc.</v>
      </c>
    </row>
    <row r="20" spans="1:7" ht="24" customHeight="1" x14ac:dyDescent="0.25">
      <c r="A20" s="144" t="str">
        <f>'Data tables'!$C$8</f>
        <v>Capability 2: Data and technology</v>
      </c>
      <c r="B20" s="144"/>
      <c r="C20" s="144"/>
      <c r="D20" s="144"/>
      <c r="E20" s="144"/>
    </row>
    <row r="21" spans="1:7" ht="43.15" customHeight="1" x14ac:dyDescent="0.25">
      <c r="A21" s="149" t="str">
        <f>'Data tables'!$C$9</f>
        <v>The ability to ethically collect, assess, analyse and use data to inform decisions, and to use technology to support learner success for all</v>
      </c>
      <c r="B21" s="149"/>
      <c r="C21" s="149"/>
      <c r="D21" s="149"/>
      <c r="E21" s="64"/>
    </row>
    <row r="22" spans="1:7" ht="4.1500000000000004" customHeight="1" x14ac:dyDescent="0.25">
      <c r="A22" s="1"/>
      <c r="B22" s="1"/>
      <c r="C22" s="1"/>
      <c r="D22" s="1"/>
      <c r="E22" s="1"/>
      <c r="F22" s="1"/>
      <c r="G22" s="1"/>
    </row>
    <row r="23" spans="1:7" s="34" customFormat="1" ht="24" customHeight="1" x14ac:dyDescent="0.25">
      <c r="A23" s="28" t="str">
        <f>'Data tables'!A$19</f>
        <v>Question ID</v>
      </c>
      <c r="B23" s="29" t="str">
        <f>'Data tables'!B$19</f>
        <v>Question (Ideal)</v>
      </c>
      <c r="C23" s="30"/>
      <c r="D23" s="33" t="s">
        <v>24</v>
      </c>
      <c r="E23" s="32" t="str">
        <f>'Data tables'!C$19</f>
        <v>Guidance</v>
      </c>
    </row>
    <row r="24" spans="1:7" ht="79.900000000000006" customHeight="1" x14ac:dyDescent="0.25">
      <c r="A24" s="14">
        <v>2.1</v>
      </c>
      <c r="B24" s="26" t="str">
        <f t="shared" ref="B24:E30" si="1">INDEX(LSDTData, MATCH($A24,LSDTQuestionID,0), MATCH(B$12,LSDTDataHeaders,0))</f>
        <v>Ideally, what role would learner success play in the vision of an organisation’s data strategy?</v>
      </c>
      <c r="C24" s="21"/>
      <c r="D24" s="38"/>
      <c r="E24" s="37" t="str">
        <f t="shared" si="1"/>
        <v>Examples might include considering your intent for learner success in your data collection, data use, and systems construction.</v>
      </c>
    </row>
    <row r="25" spans="1:7" ht="79.900000000000006" customHeight="1" x14ac:dyDescent="0.25">
      <c r="A25" s="14">
        <v>2.2000000000000002</v>
      </c>
      <c r="B25" s="26" t="str">
        <f t="shared" si="1"/>
        <v>Ideally, how would an organisation like yours ensure visibility of a data strategy?</v>
      </c>
      <c r="C25" s="21"/>
      <c r="D25" s="38"/>
      <c r="E25" s="37" t="str">
        <f t="shared" si="1"/>
        <v>Examples might include ensuring internal visibility of the tools and resources available, the vision and intent of data collection/use, etc.</v>
      </c>
    </row>
    <row r="26" spans="1:7" ht="79.900000000000006" customHeight="1" x14ac:dyDescent="0.25">
      <c r="A26" s="14">
        <v>2.2999999999999998</v>
      </c>
      <c r="B26" s="26" t="str">
        <f t="shared" si="1"/>
        <v>Ideally, how would an organisation like yours identify the types of data needed to support learner success?</v>
      </c>
      <c r="C26" s="21"/>
      <c r="D26" s="38"/>
      <c r="E26" s="37" t="str">
        <f t="shared" si="1"/>
        <v>Examples might include deep research on learner pathways, backgrounds, community perspectives, indicators that predict the future, etc.</v>
      </c>
    </row>
    <row r="27" spans="1:7" ht="79.900000000000006" customHeight="1" x14ac:dyDescent="0.25">
      <c r="A27" s="14">
        <v>2.4</v>
      </c>
      <c r="B27" s="26" t="str">
        <f t="shared" si="1"/>
        <v>Ideally, how would an organisation like yours collect data to best understand its learners’ needs?</v>
      </c>
      <c r="C27" s="21"/>
      <c r="D27" s="38"/>
      <c r="E27" s="37" t="str">
        <f t="shared" si="1"/>
        <v>Examples might include surveys, self-assessments, mapping the learner journey, etc.</v>
      </c>
    </row>
    <row r="28" spans="1:7" ht="79.900000000000006" customHeight="1" x14ac:dyDescent="0.25">
      <c r="A28" s="14">
        <v>2.5</v>
      </c>
      <c r="B28" s="26" t="str">
        <f>INDEX(LSDTData, MATCH($A28,LSDTQuestionID,0), MATCH(B$12,LSDTDataHeaders,0))</f>
        <v>Ideally, what ethical and cultural considerations would be taken in data collection?</v>
      </c>
      <c r="C28" s="21"/>
      <c r="D28" s="38"/>
      <c r="E28" s="37" t="str">
        <f t="shared" si="1"/>
        <v>Examples might include treating data as a taonga, indigenous research practices, etc.</v>
      </c>
    </row>
    <row r="29" spans="1:7" ht="79.900000000000006" customHeight="1" x14ac:dyDescent="0.25">
      <c r="A29" s="140">
        <v>2.6</v>
      </c>
      <c r="B29" s="26" t="str">
        <f>INDEX(LSDTData, MATCH($A29,LSDTQuestionID,0), MATCH(B$12,LSDTDataHeaders,0))</f>
        <v>Ideally, how would an organisation like yours use data and technology to support learner success?</v>
      </c>
      <c r="C29" s="21"/>
      <c r="D29" s="38"/>
      <c r="E29" s="37" t="str">
        <f t="shared" si="1"/>
        <v>Examples might include a learner management system (LMS), dashboard system, having a single view of the learner, etc.</v>
      </c>
    </row>
    <row r="30" spans="1:7" ht="79.900000000000006" customHeight="1" x14ac:dyDescent="0.25">
      <c r="A30" s="140">
        <v>2.7</v>
      </c>
      <c r="B30" s="26" t="str">
        <f>INDEX(LSDTData, MATCH($A30,LSDTQuestionID,0), MATCH(B$12,LSDTDataHeaders,0))</f>
        <v>Ideally, what skills/expertise would an organisation like yours require in order to use data to support learner success?</v>
      </c>
      <c r="C30" s="21"/>
      <c r="D30" s="38"/>
      <c r="E30" s="37" t="str">
        <f t="shared" si="1"/>
        <v>Examples might include data analytics, digital infrastructure, learner advisors, etc.</v>
      </c>
    </row>
    <row r="33" spans="1:7" ht="24" customHeight="1" x14ac:dyDescent="0.25">
      <c r="A33" s="145" t="str">
        <f>'Data tables'!$D$8</f>
        <v>Capability 3: Guided pathways</v>
      </c>
      <c r="B33" s="145"/>
      <c r="C33" s="145"/>
      <c r="D33" s="145"/>
      <c r="E33" s="145"/>
    </row>
    <row r="34" spans="1:7" ht="43.15" customHeight="1" x14ac:dyDescent="0.25">
      <c r="A34" s="150" t="str">
        <f>'Data tables'!$D$9</f>
        <v>Clear and relevant educational pathways, from first engagement to employment, that foster learner success for all</v>
      </c>
      <c r="B34" s="150"/>
      <c r="C34" s="150"/>
      <c r="D34" s="150"/>
      <c r="E34" s="65"/>
    </row>
    <row r="35" spans="1:7" ht="4.1500000000000004" customHeight="1" x14ac:dyDescent="0.25">
      <c r="A35" s="1"/>
      <c r="B35" s="1"/>
      <c r="C35" s="1"/>
      <c r="D35" s="1"/>
      <c r="E35" s="1"/>
      <c r="F35" s="1"/>
      <c r="G35" s="1"/>
    </row>
    <row r="36" spans="1:7" s="34" customFormat="1" ht="24" customHeight="1" x14ac:dyDescent="0.25">
      <c r="A36" s="28" t="str">
        <f>'Data tables'!A$19</f>
        <v>Question ID</v>
      </c>
      <c r="B36" s="29" t="str">
        <f>'Data tables'!B$19</f>
        <v>Question (Ideal)</v>
      </c>
      <c r="C36" s="30"/>
      <c r="D36" s="33" t="s">
        <v>24</v>
      </c>
      <c r="E36" s="32" t="str">
        <f>'Data tables'!C$19</f>
        <v>Guidance</v>
      </c>
    </row>
    <row r="37" spans="1:7" ht="79.900000000000006" customHeight="1" x14ac:dyDescent="0.25">
      <c r="A37" s="14">
        <v>3.1</v>
      </c>
      <c r="B37" s="26" t="str">
        <f t="shared" ref="B37:E41" si="2">INDEX(LSDTData, MATCH($A37,LSDTQuestionID,0), MATCH(B$12,LSDTDataHeaders,0))</f>
        <v>Ideally, how would learners be supported to first engage with an organisation like yours?</v>
      </c>
      <c r="C37" s="21"/>
      <c r="D37" s="38"/>
      <c r="E37" s="37" t="str">
        <f t="shared" si="2"/>
        <v>Examples might include connections into schools, mentorship programmes, etc.</v>
      </c>
    </row>
    <row r="38" spans="1:7" ht="79.900000000000006" customHeight="1" x14ac:dyDescent="0.25">
      <c r="A38" s="14">
        <v>3.2</v>
      </c>
      <c r="B38" s="26" t="str">
        <f t="shared" si="2"/>
        <v>Ideally, how would an organisation like yours support new learners to develop a focused pathway?</v>
      </c>
      <c r="C38" s="21"/>
      <c r="D38" s="38"/>
      <c r="E38" s="37" t="str">
        <f t="shared" si="2"/>
        <v>Examples might include integrating the pathway into the enrolment experience, learner goal setting, course structuring, etc.</v>
      </c>
    </row>
    <row r="39" spans="1:7" ht="79.900000000000006" customHeight="1" x14ac:dyDescent="0.25">
      <c r="A39" s="14">
        <v>3.3</v>
      </c>
      <c r="B39" s="26" t="str">
        <f t="shared" si="2"/>
        <v>Ideally, how would an organisation like yours empower learners to follow an effective pathway?</v>
      </c>
      <c r="C39" s="21"/>
      <c r="D39" s="38"/>
      <c r="E39" s="37" t="str">
        <f t="shared" si="2"/>
        <v>Examples might include monitoring systems, understanding learners' career aspirations and experience, effective learner guidance, etc.</v>
      </c>
    </row>
    <row r="40" spans="1:7" ht="79.900000000000006" customHeight="1" x14ac:dyDescent="0.25">
      <c r="A40" s="14">
        <v>3.4</v>
      </c>
      <c r="B40" s="26" t="str">
        <f t="shared" si="2"/>
        <v>Ideally, how would an organisation like yours identify and address barriers on learners' pathways?</v>
      </c>
      <c r="C40" s="21"/>
      <c r="D40" s="38"/>
      <c r="E40" s="37" t="str">
        <f t="shared" si="2"/>
        <v>Examples might include mapping where barriers impact the learner journey, early alert systems, instructional support systems, etc.</v>
      </c>
    </row>
    <row r="41" spans="1:7" ht="79.900000000000006" customHeight="1" x14ac:dyDescent="0.25">
      <c r="A41" s="14">
        <v>3.5</v>
      </c>
      <c r="B41" s="26" t="str">
        <f t="shared" si="2"/>
        <v>Ideally, how would an organisation like yours support learner pathways beyond the organisation?</v>
      </c>
      <c r="C41" s="21"/>
      <c r="D41" s="38"/>
      <c r="E41" s="37" t="str">
        <f t="shared" si="2"/>
        <v>Examples might include helping learners move between programmes and institutions, connections to industry, alumni networks, etc.</v>
      </c>
    </row>
    <row r="44" spans="1:7" ht="24" customHeight="1" x14ac:dyDescent="0.25">
      <c r="A44" s="146" t="str">
        <f>'Data tables'!$E$8</f>
        <v>Capability 4: Holistic learner supports</v>
      </c>
      <c r="B44" s="146"/>
      <c r="C44" s="146"/>
      <c r="D44" s="146"/>
      <c r="E44" s="146"/>
    </row>
    <row r="45" spans="1:7" ht="43.15" customHeight="1" x14ac:dyDescent="0.25">
      <c r="A45" s="155" t="str">
        <f>'Data tables'!$E$9</f>
        <v>Planning and integrating critical learner, academic and personal supports into a seamless, culturally conscious, timely experience designed with and for every learner</v>
      </c>
      <c r="B45" s="155"/>
      <c r="C45" s="155"/>
      <c r="D45" s="155"/>
      <c r="E45" s="66"/>
    </row>
    <row r="46" spans="1:7" ht="4.1500000000000004" customHeight="1" x14ac:dyDescent="0.25">
      <c r="A46" s="1"/>
      <c r="B46" s="1"/>
      <c r="C46" s="1"/>
      <c r="D46" s="1"/>
      <c r="E46" s="1"/>
      <c r="F46" s="1"/>
      <c r="G46" s="1"/>
    </row>
    <row r="47" spans="1:7" s="34" customFormat="1" ht="24" customHeight="1" x14ac:dyDescent="0.25">
      <c r="A47" s="28" t="str">
        <f>'Data tables'!A$19</f>
        <v>Question ID</v>
      </c>
      <c r="B47" s="29" t="str">
        <f>'Data tables'!B$19</f>
        <v>Question (Ideal)</v>
      </c>
      <c r="C47" s="30"/>
      <c r="D47" s="33" t="s">
        <v>24</v>
      </c>
      <c r="E47" s="32" t="str">
        <f>'Data tables'!C$19</f>
        <v>Guidance</v>
      </c>
    </row>
    <row r="48" spans="1:7" ht="79.900000000000006" customHeight="1" x14ac:dyDescent="0.25">
      <c r="A48" s="14">
        <v>4.0999999999999996</v>
      </c>
      <c r="B48" s="26" t="str">
        <f t="shared" ref="B48:E53" si="3">INDEX(LSDTData, MATCH($A48,LSDTQuestionID,0), MATCH(B$12,LSDTDataHeaders,0))</f>
        <v>Ideally, how would an organisation like yours make support systems visible and accessible to learners?</v>
      </c>
      <c r="C48" s="21"/>
      <c r="D48" s="38"/>
      <c r="E48" s="37" t="str">
        <f t="shared" si="3"/>
        <v>Examples might include outreach to learners, system transparency, accessible design, etc.</v>
      </c>
    </row>
    <row r="49" spans="1:7" ht="79.900000000000006" customHeight="1" x14ac:dyDescent="0.25">
      <c r="A49" s="14">
        <v>4.2</v>
      </c>
      <c r="B49" s="26" t="str">
        <f t="shared" si="3"/>
        <v>Ideally, how would an organisation like yours discover the diverse needs of learners?</v>
      </c>
      <c r="C49" s="21"/>
      <c r="D49" s="38"/>
      <c r="E49" s="37" t="str">
        <f t="shared" si="3"/>
        <v>Examples might include surveying incoming learners, having learner representation in key areas, etc.</v>
      </c>
    </row>
    <row r="50" spans="1:7" ht="79.900000000000006" customHeight="1" x14ac:dyDescent="0.25">
      <c r="A50" s="14">
        <v>4.3</v>
      </c>
      <c r="B50" s="26" t="str">
        <f t="shared" si="3"/>
        <v>Ideally, how would an organisation like yours incorporate learner perspectives into the design of support systems?</v>
      </c>
      <c r="C50" s="21"/>
      <c r="D50" s="38"/>
      <c r="E50" s="37" t="str">
        <f t="shared" si="3"/>
        <v>Examples might include designing in partnership with learners, mapping the learner journey, etc.</v>
      </c>
    </row>
    <row r="51" spans="1:7" ht="79.900000000000006" customHeight="1" x14ac:dyDescent="0.25">
      <c r="A51" s="14">
        <v>4.4000000000000004</v>
      </c>
      <c r="B51" s="26" t="str">
        <f t="shared" si="3"/>
        <v>Ideally, how would an organisation like yours use support systems to personalise support?</v>
      </c>
      <c r="C51" s="21"/>
      <c r="D51" s="38"/>
      <c r="E51" s="37" t="str">
        <f t="shared" si="3"/>
        <v>Examples might include a learner management system (LMS), staff upskilling, involving a third party for support, etc.</v>
      </c>
    </row>
    <row r="52" spans="1:7" ht="79.900000000000006" customHeight="1" x14ac:dyDescent="0.25">
      <c r="A52" s="140">
        <v>4.5</v>
      </c>
      <c r="B52" s="141" t="str">
        <f t="shared" si="3"/>
        <v>Ideally, how would a learner's journey inform the support provided?</v>
      </c>
      <c r="C52" s="21"/>
      <c r="D52" s="38"/>
      <c r="E52" s="37" t="str">
        <f t="shared" si="3"/>
        <v>Examples might include mapping learner experiences against interventions, using feedback to inform actions, etc.</v>
      </c>
    </row>
    <row r="53" spans="1:7" ht="79.900000000000006" customHeight="1" x14ac:dyDescent="0.25">
      <c r="A53" s="140">
        <v>4.5999999999999996</v>
      </c>
      <c r="B53" s="141" t="str">
        <f t="shared" si="3"/>
        <v>Ideally, how would an organisation like yours create an inclusive support environment for learners?</v>
      </c>
      <c r="C53" s="21"/>
      <c r="D53" s="38"/>
      <c r="E53" s="37" t="str">
        <f t="shared" si="3"/>
        <v>Examples might include the diversity of support staff, cultural capability training, etc.</v>
      </c>
    </row>
    <row r="56" spans="1:7" ht="24" customHeight="1" x14ac:dyDescent="0.25">
      <c r="A56" s="152" t="str">
        <f>'Data tables'!$F$8</f>
        <v>Capability 5: Learner-centric systems</v>
      </c>
      <c r="B56" s="152"/>
      <c r="C56" s="152"/>
      <c r="D56" s="152"/>
      <c r="E56" s="152"/>
    </row>
    <row r="57" spans="1:7" ht="43.15" customHeight="1" x14ac:dyDescent="0.25">
      <c r="A57" s="156" t="str">
        <f>'Data tables'!$F$9</f>
        <v>Policies and practices that improve outcomes for learners, and processes for reviewing and aligning policies and practices to remove barriers and enable learner success (including drawing from the evidence base of Māori/Indigenous and diverse learner success practices)</v>
      </c>
      <c r="B57" s="156"/>
      <c r="C57" s="156"/>
      <c r="D57" s="156"/>
      <c r="E57" s="67"/>
    </row>
    <row r="58" spans="1:7" ht="4.1500000000000004" customHeight="1" x14ac:dyDescent="0.25">
      <c r="A58" s="1"/>
      <c r="B58" s="1"/>
      <c r="C58" s="1"/>
      <c r="D58" s="1"/>
      <c r="E58" s="1"/>
      <c r="F58" s="1"/>
      <c r="G58" s="1"/>
    </row>
    <row r="59" spans="1:7" s="34" customFormat="1" ht="24" customHeight="1" x14ac:dyDescent="0.25">
      <c r="A59" s="28" t="str">
        <f>'Data tables'!A$19</f>
        <v>Question ID</v>
      </c>
      <c r="B59" s="29" t="str">
        <f>'Data tables'!B$19</f>
        <v>Question (Ideal)</v>
      </c>
      <c r="C59" s="30"/>
      <c r="D59" s="33" t="s">
        <v>24</v>
      </c>
      <c r="E59" s="32" t="str">
        <f>'Data tables'!C$19</f>
        <v>Guidance</v>
      </c>
    </row>
    <row r="60" spans="1:7" ht="79.900000000000006" customHeight="1" x14ac:dyDescent="0.25">
      <c r="A60" s="14">
        <v>5.0999999999999996</v>
      </c>
      <c r="B60" s="26" t="str">
        <f t="shared" ref="B60:E64" si="4">INDEX(LSDTData, MATCH($A60,LSDTQuestionID,0), MATCH(B$12,LSDTDataHeaders,0))</f>
        <v>Ideally, how would an organisation like yours define learner success outcomes that are specific to it?</v>
      </c>
      <c r="C60" s="21"/>
      <c r="D60" s="38"/>
      <c r="E60" s="37" t="str">
        <f t="shared" si="4"/>
        <v>Examples might include research with community and learners, strong vision from leadership, expert advice, etc.</v>
      </c>
    </row>
    <row r="61" spans="1:7" ht="79.900000000000006" customHeight="1" x14ac:dyDescent="0.25">
      <c r="A61" s="14">
        <v>5.2</v>
      </c>
      <c r="B61" s="26" t="str">
        <f t="shared" si="4"/>
        <v>Ideally, how would an organisation like yours structure itself to support learner success?</v>
      </c>
      <c r="C61" s="21"/>
      <c r="D61" s="38"/>
      <c r="E61" s="37" t="str">
        <f t="shared" si="4"/>
        <v>Examples might include transparent learner-centric goals and key performance indicators, measuring benefits, a focus on learner experiences, etc.</v>
      </c>
    </row>
    <row r="62" spans="1:7" ht="79.900000000000006" customHeight="1" x14ac:dyDescent="0.25">
      <c r="A62" s="14">
        <v>5.3</v>
      </c>
      <c r="B62" s="26" t="str">
        <f t="shared" si="4"/>
        <v>Ideally, how would an organisation like yours bake learner success into its policies and decision making?</v>
      </c>
      <c r="C62" s="21"/>
      <c r="D62" s="38"/>
      <c r="E62" s="37" t="str">
        <f t="shared" si="4"/>
        <v>Examples might include deep research into the learner experience, designing in partnership with learners, student leadership, specific learner-centric organisational competencies, etc.</v>
      </c>
    </row>
    <row r="63" spans="1:7" ht="79.900000000000006" customHeight="1" x14ac:dyDescent="0.25">
      <c r="A63" s="14">
        <v>5.4</v>
      </c>
      <c r="B63" s="26" t="str">
        <f t="shared" si="4"/>
        <v>Ideally, how would an organisation like yours take all its staff on the learner success journey?</v>
      </c>
      <c r="C63" s="21"/>
      <c r="D63" s="38"/>
      <c r="E63" s="37" t="str">
        <f t="shared" si="4"/>
        <v>Examples might include change management programmes, leadership communication, staff training, etc.</v>
      </c>
    </row>
    <row r="64" spans="1:7" ht="79.900000000000006" customHeight="1" x14ac:dyDescent="0.25">
      <c r="A64" s="14">
        <v>5.5</v>
      </c>
      <c r="B64" s="26" t="str">
        <f t="shared" si="4"/>
        <v>Ideally, how would an organisation like yours ensure its systems and structures are mana-enhancing and culturally appropriate?</v>
      </c>
      <c r="C64" s="21"/>
      <c r="D64" s="38"/>
      <c r="E64" s="37" t="str">
        <f t="shared" si="4"/>
        <v>Examples might include reviewing how learner success is defined, raising cultural awareness, designing culturally responsive solutions, etc.</v>
      </c>
    </row>
    <row r="67" spans="1:7" ht="24" customHeight="1" x14ac:dyDescent="0.25">
      <c r="A67" s="153" t="str">
        <f>'Data tables'!$G$8</f>
        <v>Capability 6: Teaching and learning</v>
      </c>
      <c r="B67" s="153"/>
      <c r="C67" s="153"/>
      <c r="D67" s="153"/>
      <c r="E67" s="153"/>
    </row>
    <row r="68" spans="1:7" ht="43.15" customHeight="1" x14ac:dyDescent="0.25">
      <c r="A68" s="157" t="str">
        <f>'Data tables'!$G$9</f>
        <v>Implementation of learner-centric instructional design, meaningful professional development, and learning environments and contexts to be effective and culturally conscious, including kaupapa Māori-designed environments</v>
      </c>
      <c r="B68" s="157"/>
      <c r="C68" s="157"/>
      <c r="D68" s="157"/>
      <c r="E68" s="70"/>
    </row>
    <row r="69" spans="1:7" ht="4.1500000000000004" customHeight="1" x14ac:dyDescent="0.25">
      <c r="A69" s="1"/>
      <c r="B69" s="1"/>
      <c r="C69" s="1"/>
      <c r="D69" s="1"/>
      <c r="E69" s="1"/>
      <c r="F69" s="1"/>
      <c r="G69" s="1"/>
    </row>
    <row r="70" spans="1:7" s="34" customFormat="1" ht="24" customHeight="1" x14ac:dyDescent="0.25">
      <c r="A70" s="28" t="str">
        <f>'Data tables'!A$19</f>
        <v>Question ID</v>
      </c>
      <c r="B70" s="29" t="str">
        <f>'Data tables'!B$19</f>
        <v>Question (Ideal)</v>
      </c>
      <c r="C70" s="30"/>
      <c r="D70" s="33" t="s">
        <v>24</v>
      </c>
      <c r="E70" s="32" t="str">
        <f>'Data tables'!C$19</f>
        <v>Guidance</v>
      </c>
    </row>
    <row r="71" spans="1:7" ht="79.900000000000006" customHeight="1" x14ac:dyDescent="0.25">
      <c r="A71" s="14">
        <v>6.1</v>
      </c>
      <c r="B71" s="26" t="str">
        <f t="shared" ref="B71:E76" si="5">INDEX(LSDTData, MATCH($A71,LSDTQuestionID,0), MATCH(B$12,LSDTDataHeaders,0))</f>
        <v>Ideally, how would an organisation like yours measure and understand learner engagement?</v>
      </c>
      <c r="C71" s="21"/>
      <c r="D71" s="38"/>
      <c r="E71" s="37" t="str">
        <f t="shared" si="5"/>
        <v>Examples might include using a learner management system (LMS), building an engagement framework, using monitoring systems, etc.</v>
      </c>
    </row>
    <row r="72" spans="1:7" ht="79.900000000000006" customHeight="1" x14ac:dyDescent="0.25">
      <c r="A72" s="14">
        <v>6.2</v>
      </c>
      <c r="B72" s="26" t="str">
        <f t="shared" si="5"/>
        <v>Ideally, how would an organisation like yours collect and act on learner feedback?</v>
      </c>
      <c r="C72" s="21"/>
      <c r="D72" s="38"/>
      <c r="E72" s="37" t="str">
        <f t="shared" si="5"/>
        <v>Examples might include using feedback to inform actions, surveys, reporting requirements, etc.</v>
      </c>
    </row>
    <row r="73" spans="1:7" ht="79.900000000000006" customHeight="1" x14ac:dyDescent="0.25">
      <c r="A73" s="14">
        <v>6.3</v>
      </c>
      <c r="B73" s="26" t="str">
        <f t="shared" si="5"/>
        <v>Ideally, how would an organisation like yours foster meaningful relationships between learners and teaching staff?</v>
      </c>
      <c r="C73" s="21"/>
      <c r="D73" s="38"/>
      <c r="E73" s="37" t="str">
        <f t="shared" si="5"/>
        <v>Examples might include using a learning management system (LMS), staff training, diversity at your institution, etc.</v>
      </c>
    </row>
    <row r="74" spans="1:7" ht="79.900000000000006" customHeight="1" x14ac:dyDescent="0.25">
      <c r="A74" s="14">
        <v>6.4</v>
      </c>
      <c r="B74" s="26" t="str">
        <f t="shared" si="5"/>
        <v>Ideally, how would an organisation like yours evaluate and improve teaching capability?</v>
      </c>
      <c r="C74" s="21"/>
      <c r="D74" s="38"/>
      <c r="E74" s="37" t="str">
        <f t="shared" si="5"/>
        <v>Examples might include quality frameworks, hiring practices, professional development, etc.</v>
      </c>
    </row>
    <row r="75" spans="1:7" ht="79.900000000000006" customHeight="1" x14ac:dyDescent="0.25">
      <c r="A75" s="14">
        <v>6.5</v>
      </c>
      <c r="B75" s="26" t="str">
        <f t="shared" si="5"/>
        <v>Ideally, what would equitable, learner-centric access to teaching look like at an organisation like yours?</v>
      </c>
      <c r="C75" s="21"/>
      <c r="D75" s="38"/>
      <c r="E75" s="37" t="str">
        <f t="shared" si="5"/>
        <v>Examples might include inclusive practices, information access, learning modes, etc.</v>
      </c>
    </row>
    <row r="76" spans="1:7" ht="79.900000000000006" customHeight="1" x14ac:dyDescent="0.25">
      <c r="A76" s="14">
        <v>6.6</v>
      </c>
      <c r="B76" s="26" t="str">
        <f t="shared" si="5"/>
        <v>Ideally, how would an organisation like yours evaluate the suitability and quality of course content?</v>
      </c>
      <c r="C76" s="21"/>
      <c r="D76" s="38"/>
      <c r="E76" s="37" t="str">
        <f t="shared" si="5"/>
        <v>Examples might include assessing curriculum currency, unifying courses in a single programme, assessment techniques, etc.</v>
      </c>
    </row>
    <row r="79" spans="1:7" ht="24" customHeight="1" x14ac:dyDescent="0.25">
      <c r="A79" s="154" t="str">
        <f>'Data tables'!$H$8</f>
        <v>Capability 7: Partnerships</v>
      </c>
      <c r="B79" s="154"/>
      <c r="C79" s="154"/>
      <c r="D79" s="154"/>
      <c r="E79" s="154"/>
    </row>
    <row r="80" spans="1:7" ht="43.15" customHeight="1" x14ac:dyDescent="0.25">
      <c r="A80" s="159" t="str">
        <f>'Data tables'!$H$9</f>
        <v>The development and support of partnerships between the TEO and relevant employers/industry, learners, family and whānau, hapū, iwi and community groups, social agencies and education providers</v>
      </c>
      <c r="B80" s="159"/>
      <c r="C80" s="159"/>
      <c r="D80" s="159"/>
      <c r="E80" s="63"/>
    </row>
    <row r="81" spans="1:7" ht="4.1500000000000004" customHeight="1" x14ac:dyDescent="0.25">
      <c r="A81" s="1"/>
      <c r="B81" s="1"/>
      <c r="C81" s="1"/>
      <c r="D81" s="1"/>
      <c r="E81" s="1"/>
      <c r="F81" s="1"/>
      <c r="G81" s="1"/>
    </row>
    <row r="82" spans="1:7" s="34" customFormat="1" ht="24" customHeight="1" x14ac:dyDescent="0.25">
      <c r="A82" s="28" t="str">
        <f>'Data tables'!A$19</f>
        <v>Question ID</v>
      </c>
      <c r="B82" s="29" t="str">
        <f>'Data tables'!B$19</f>
        <v>Question (Ideal)</v>
      </c>
      <c r="C82" s="30"/>
      <c r="D82" s="39" t="s">
        <v>24</v>
      </c>
      <c r="E82" s="32" t="str">
        <f>'Data tables'!C$19</f>
        <v>Guidance</v>
      </c>
    </row>
    <row r="83" spans="1:7" ht="79.900000000000006" customHeight="1" x14ac:dyDescent="0.25">
      <c r="A83" s="14">
        <v>7.1</v>
      </c>
      <c r="B83" s="26" t="str">
        <f t="shared" ref="B83:E86" si="6">INDEX(LSDTData, MATCH($A83,LSDTQuestionID,0), MATCH(B$12,LSDTDataHeaders,0))</f>
        <v>Ideally, how would an organisation like yours support learner success outcomes through partnerships?</v>
      </c>
      <c r="C83" s="21"/>
      <c r="D83" s="36"/>
      <c r="E83" s="37" t="str">
        <f t="shared" si="6"/>
        <v>Examples might include facilitating connections, experiences, activities and dialogues, etc.</v>
      </c>
    </row>
    <row r="84" spans="1:7" ht="79.900000000000006" customHeight="1" x14ac:dyDescent="0.25">
      <c r="A84" s="14">
        <v>7.2</v>
      </c>
      <c r="B84" s="26" t="str">
        <f t="shared" si="6"/>
        <v>Ideally, how would an organisation's partnerships give effect to Te Tiriti o Waitangi?</v>
      </c>
      <c r="C84" s="21"/>
      <c r="D84" s="36"/>
      <c r="E84" s="37" t="str">
        <f t="shared" si="6"/>
        <v>Examples might include ensuring equal explanatory power, encouraging Te Tiriti partner assessments, sharing decision making, etc.</v>
      </c>
    </row>
    <row r="85" spans="1:7" ht="79.900000000000006" customHeight="1" x14ac:dyDescent="0.25">
      <c r="A85" s="14">
        <v>7.3</v>
      </c>
      <c r="B85" s="26" t="str">
        <f t="shared" si="6"/>
        <v>Ideally, how would an organisation like yours identify partnerships that support learner success outcomes?</v>
      </c>
      <c r="C85" s="21"/>
      <c r="D85" s="36"/>
      <c r="E85" s="37" t="str">
        <f t="shared" si="6"/>
        <v>Examples might include identifying capability gaps, finding alignment with other organisations on desired outcomes, economies of scale, shared resources, etc.</v>
      </c>
    </row>
    <row r="86" spans="1:7" ht="79.900000000000006" customHeight="1" x14ac:dyDescent="0.25">
      <c r="A86" s="14">
        <v>7.4</v>
      </c>
      <c r="B86" s="26" t="str">
        <f t="shared" si="6"/>
        <v>Ideally, how would an organisation like yours maintain a shared understanding of desired learner success outcomes in these partnerships?</v>
      </c>
      <c r="C86" s="21"/>
      <c r="D86" s="36"/>
      <c r="E86" s="37" t="str">
        <f t="shared" si="6"/>
        <v>Examples might include building memorandums of understanding, benefits evaluation, feedback collection, shared planning, etc.</v>
      </c>
    </row>
    <row r="89" spans="1:7" ht="24" customHeight="1" x14ac:dyDescent="0.25">
      <c r="A89" s="158" t="s">
        <v>32</v>
      </c>
      <c r="B89" s="158"/>
      <c r="C89" s="158"/>
      <c r="D89" s="126" t="s">
        <v>13</v>
      </c>
      <c r="E89"/>
    </row>
    <row r="90" spans="1:7" ht="35.450000000000003" customHeight="1" x14ac:dyDescent="0.25">
      <c r="A90" s="151" t="s">
        <v>33</v>
      </c>
      <c r="B90" s="151"/>
      <c r="C90" s="151"/>
      <c r="D90" s="120"/>
      <c r="E90"/>
    </row>
  </sheetData>
  <mergeCells count="18">
    <mergeCell ref="A90:C90"/>
    <mergeCell ref="A56:E56"/>
    <mergeCell ref="A67:E67"/>
    <mergeCell ref="A79:E79"/>
    <mergeCell ref="A45:D45"/>
    <mergeCell ref="A57:D57"/>
    <mergeCell ref="A68:D68"/>
    <mergeCell ref="A89:C89"/>
    <mergeCell ref="A80:D80"/>
    <mergeCell ref="A1:D1"/>
    <mergeCell ref="A9:E9"/>
    <mergeCell ref="A20:E20"/>
    <mergeCell ref="A33:E33"/>
    <mergeCell ref="A44:E44"/>
    <mergeCell ref="A2:D2"/>
    <mergeCell ref="A10:D10"/>
    <mergeCell ref="A21:D21"/>
    <mergeCell ref="A34:D34"/>
  </mergeCells>
  <hyperlinks>
    <hyperlink ref="D89" location="'Step 2 - Assess current state'!A1" display="Go to Step 2 &gt;" xr:uid="{06320549-D42B-4025-AF8E-AED6EA33F0A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96366-B087-414E-9D07-F948966C9460}">
  <sheetPr codeName="Sheet1"/>
  <dimension ref="A1:P90"/>
  <sheetViews>
    <sheetView zoomScaleNormal="100" workbookViewId="0">
      <selection sqref="A1:F1"/>
    </sheetView>
  </sheetViews>
  <sheetFormatPr defaultRowHeight="15" outlineLevelRow="1" x14ac:dyDescent="0.25"/>
  <cols>
    <col min="1" max="1" width="12.7109375" customWidth="1"/>
    <col min="2" max="2" width="32.7109375" style="3" customWidth="1"/>
    <col min="3" max="3" width="1.7109375" style="3" customWidth="1"/>
    <col min="4" max="4" width="32.7109375" style="3" customWidth="1"/>
    <col min="5" max="5" width="12.7109375" style="3" customWidth="1"/>
    <col min="6" max="6" width="13.7109375" style="3" customWidth="1"/>
    <col min="7" max="7" width="12.7109375" style="3" customWidth="1"/>
    <col min="8" max="8" width="32.7109375" style="3" customWidth="1"/>
    <col min="9" max="9" width="1.7109375" style="3" customWidth="1"/>
    <col min="10" max="10" width="16.7109375" style="3" customWidth="1"/>
    <col min="11" max="11" width="1.7109375" style="3" customWidth="1"/>
    <col min="12" max="12" width="32.7109375" style="5" customWidth="1"/>
    <col min="13" max="13" width="32.28515625" customWidth="1"/>
  </cols>
  <sheetData>
    <row r="1" spans="1:15" s="81" customFormat="1" ht="31.9" customHeight="1" x14ac:dyDescent="0.25">
      <c r="A1" s="142" t="s">
        <v>12</v>
      </c>
      <c r="B1" s="142"/>
      <c r="C1" s="142"/>
      <c r="D1" s="142"/>
      <c r="E1" s="142"/>
      <c r="F1" s="142"/>
      <c r="G1" s="116"/>
      <c r="H1" s="116"/>
      <c r="I1" s="116"/>
      <c r="J1" s="116"/>
      <c r="K1" s="116"/>
      <c r="L1" s="112" t="str">
        <f>'Data tables'!$E$1</f>
        <v>LSDT - Version 1.0</v>
      </c>
    </row>
    <row r="2" spans="1:15" s="81" customFormat="1" ht="48" customHeight="1" x14ac:dyDescent="0.25">
      <c r="A2" s="147" t="s">
        <v>34</v>
      </c>
      <c r="B2" s="147"/>
      <c r="C2" s="147"/>
      <c r="D2" s="147"/>
      <c r="E2" s="147"/>
      <c r="F2" s="147"/>
      <c r="G2" s="79"/>
      <c r="H2" s="79"/>
      <c r="I2" s="79"/>
      <c r="J2" s="79"/>
      <c r="K2" s="79"/>
      <c r="L2" s="80"/>
    </row>
    <row r="3" spans="1:15" ht="15.75" x14ac:dyDescent="0.25">
      <c r="A3" s="71"/>
      <c r="B3" s="71"/>
      <c r="C3" s="71"/>
      <c r="D3" s="71"/>
      <c r="E3" s="71"/>
      <c r="F3" s="71"/>
    </row>
    <row r="4" spans="1:15" ht="24" customHeight="1" x14ac:dyDescent="0.25">
      <c r="A4" s="138" t="s">
        <v>23</v>
      </c>
      <c r="B4" s="77"/>
      <c r="C4" s="77"/>
      <c r="D4" s="77"/>
      <c r="E4" s="77"/>
      <c r="F4" s="77"/>
      <c r="G4" s="72"/>
      <c r="H4" s="72"/>
      <c r="I4" s="72"/>
      <c r="J4" s="72"/>
      <c r="K4" s="72"/>
      <c r="L4" s="72"/>
    </row>
    <row r="5" spans="1:15" s="34" customFormat="1" ht="24" hidden="1" customHeight="1" outlineLevel="1" x14ac:dyDescent="0.25">
      <c r="A5" s="28" t="str">
        <f>'Data tables'!$A$19</f>
        <v>Question ID</v>
      </c>
      <c r="B5" s="29" t="str">
        <f>'Data tables'!$D$19</f>
        <v>Question (Assess)</v>
      </c>
      <c r="C5" s="30"/>
      <c r="D5" s="129" t="str">
        <f>'Data tables'!$A$11</f>
        <v>Assessment scale</v>
      </c>
      <c r="E5" s="127"/>
      <c r="F5" s="127"/>
      <c r="G5" s="127"/>
      <c r="H5" s="128"/>
      <c r="I5" s="30"/>
      <c r="J5" s="32" t="s">
        <v>35</v>
      </c>
      <c r="K5" s="30"/>
      <c r="L5" s="33" t="s">
        <v>36</v>
      </c>
    </row>
    <row r="6" spans="1:15" ht="120" hidden="1" outlineLevel="1" x14ac:dyDescent="0.25">
      <c r="A6" s="14" t="s">
        <v>25</v>
      </c>
      <c r="B6" s="27" t="s">
        <v>37</v>
      </c>
      <c r="C6" s="21"/>
      <c r="D6" s="19" t="s">
        <v>38</v>
      </c>
      <c r="E6" s="18" t="s">
        <v>39</v>
      </c>
      <c r="F6" s="18" t="s">
        <v>40</v>
      </c>
      <c r="G6" s="18" t="s">
        <v>41</v>
      </c>
      <c r="H6" s="20" t="s">
        <v>42</v>
      </c>
      <c r="I6" s="22"/>
      <c r="J6" s="25" t="s">
        <v>43</v>
      </c>
      <c r="K6" s="23"/>
      <c r="L6" s="24"/>
    </row>
    <row r="7" spans="1:15" ht="120" hidden="1" outlineLevel="1" x14ac:dyDescent="0.25">
      <c r="A7" s="73"/>
      <c r="B7" s="74" t="s">
        <v>44</v>
      </c>
      <c r="C7" s="75"/>
      <c r="D7" s="74" t="s">
        <v>45</v>
      </c>
      <c r="E7" s="75"/>
      <c r="F7" s="75"/>
      <c r="G7" s="74"/>
      <c r="H7" s="74" t="s">
        <v>46</v>
      </c>
      <c r="I7" s="74"/>
      <c r="J7" s="76" t="s">
        <v>47</v>
      </c>
      <c r="K7" s="74"/>
      <c r="L7" s="76" t="s">
        <v>48</v>
      </c>
    </row>
    <row r="8" spans="1:15" ht="15.75" collapsed="1" x14ac:dyDescent="0.25">
      <c r="A8" s="71"/>
      <c r="B8" s="71"/>
      <c r="C8" s="71"/>
      <c r="D8" s="71"/>
      <c r="E8" s="71"/>
      <c r="F8" s="71"/>
    </row>
    <row r="9" spans="1:15" ht="24" customHeight="1" x14ac:dyDescent="0.25">
      <c r="A9" s="161" t="str">
        <f>'Data tables'!$B$8</f>
        <v>Capability 1: People, culture and leadership</v>
      </c>
      <c r="B9" s="161"/>
      <c r="C9" s="161"/>
      <c r="D9" s="161"/>
      <c r="E9" s="161"/>
      <c r="F9" s="161"/>
      <c r="G9" s="17"/>
      <c r="H9" s="17"/>
      <c r="I9" s="17"/>
      <c r="J9" s="17"/>
      <c r="K9" s="17"/>
      <c r="L9" s="17"/>
      <c r="M9" s="2"/>
      <c r="N9" s="2"/>
      <c r="O9" s="2"/>
    </row>
    <row r="10" spans="1:15" ht="43.15" customHeight="1" x14ac:dyDescent="0.25">
      <c r="A10" s="164" t="str">
        <f>'Data tables'!$B$9</f>
        <v>The commitment and collaboration of the tertiary education organisation’s (TEO’s) leadership to culturally conscious learner success for all, a clear vision for desired change, and a whole-of-organisation approach</v>
      </c>
      <c r="B10" s="164"/>
      <c r="C10" s="164"/>
      <c r="D10" s="164"/>
      <c r="E10" s="164"/>
      <c r="F10" s="164"/>
      <c r="G10" s="62"/>
      <c r="H10" s="62"/>
      <c r="I10" s="62"/>
      <c r="J10" s="62"/>
      <c r="K10" s="62"/>
      <c r="L10" s="62"/>
      <c r="M10" s="1"/>
      <c r="N10" s="1"/>
      <c r="O10" s="1"/>
    </row>
    <row r="11" spans="1:15" ht="4.1500000000000004" customHeight="1" x14ac:dyDescent="0.25">
      <c r="A11" s="1"/>
      <c r="B11" s="1"/>
      <c r="C11" s="1"/>
      <c r="D11" s="1"/>
      <c r="E11" s="1"/>
      <c r="F11" s="1"/>
      <c r="G11" s="1"/>
      <c r="H11"/>
      <c r="I11"/>
      <c r="J11"/>
      <c r="K11"/>
      <c r="L11"/>
    </row>
    <row r="12" spans="1:15" s="34" customFormat="1" ht="24" customHeight="1" x14ac:dyDescent="0.25">
      <c r="A12" s="28" t="str">
        <f>'Data tables'!$A$19</f>
        <v>Question ID</v>
      </c>
      <c r="B12" s="29" t="str">
        <f>'Data tables'!$D$19</f>
        <v>Question (Assess)</v>
      </c>
      <c r="C12" s="30"/>
      <c r="D12" s="129" t="str">
        <f>'Data tables'!$A$11</f>
        <v>Assessment scale</v>
      </c>
      <c r="E12" s="127"/>
      <c r="F12" s="127"/>
      <c r="G12" s="127"/>
      <c r="H12" s="128"/>
      <c r="I12" s="30"/>
      <c r="J12" s="32" t="s">
        <v>35</v>
      </c>
      <c r="K12" s="30"/>
      <c r="L12" s="33" t="s">
        <v>36</v>
      </c>
    </row>
    <row r="13" spans="1:15" s="4" customFormat="1" ht="60" x14ac:dyDescent="0.25">
      <c r="A13" s="14">
        <v>1.1000000000000001</v>
      </c>
      <c r="B13" s="27" t="str">
        <f>INDEX(LSDTData, MATCH($A13,LSDTQuestionID,0), MATCH(B$12,LSDTDataHeaders,0))</f>
        <v>Assess how your organisation currently communicates learner success through its mission/vision.</v>
      </c>
      <c r="C13" s="21"/>
      <c r="D13" s="19" t="str">
        <f>'Data tables'!$C$14&amp;CHAR(10)&amp;INDEX(LSDTData, MATCH($A13,LSDTQuestionID,0), MATCH('Data tables'!$C$14,LSDTDataHeaders,0))</f>
        <v>1. Not yet doing
Learner success does not yet feature in the organisation's mission or vision.</v>
      </c>
      <c r="E13" s="18" t="str">
        <f>'Data tables'!$D$14</f>
        <v>2. Emerging</v>
      </c>
      <c r="F13" s="18" t="str">
        <f>'Data tables'!$E$14</f>
        <v>3. Progressing</v>
      </c>
      <c r="G13" s="18" t="str">
        <f>'Data tables'!$F$14</f>
        <v>4. Delivering</v>
      </c>
      <c r="H13" s="20" t="str">
        <f>IF(INDEX(Step1Answers, MATCH($A13,'Step 1 - Define ideal state'!$A$12:$A$161,0), 1)=0, "You have not yet defined your ideal state for Question "&amp;$A13&amp;".",'Data tables'!$G$14&amp;CHAR(10)&amp;"In Step 1, you defined this as: "&amp;INDEX(Step1Answers, MATCH($A13,'Step 1 - Define ideal state'!$A$12:$A$161,0), 1))</f>
        <v>You have not yet defined your ideal state for Question 1.1.</v>
      </c>
      <c r="I13" s="22"/>
      <c r="J13" s="25" t="s">
        <v>43</v>
      </c>
      <c r="K13" s="23"/>
      <c r="L13" s="24" t="s">
        <v>49</v>
      </c>
      <c r="M13" s="3"/>
    </row>
    <row r="14" spans="1:15" s="4" customFormat="1" ht="45" x14ac:dyDescent="0.25">
      <c r="A14" s="14">
        <v>1.2</v>
      </c>
      <c r="B14" s="27" t="str">
        <f>INDEX(LSDTData, MATCH($A14,LSDTQuestionID,0), MATCH(B$12,LSDTDataHeaders,0))</f>
        <v>Assess how your leadership currently champions learner success.</v>
      </c>
      <c r="C14" s="21"/>
      <c r="D14" s="19" t="str">
        <f>'Data tables'!$C$14&amp;CHAR(10)&amp;INDEX(LSDTData, MATCH($A14,LSDTQuestionID,0), MATCH('Data tables'!$C$14,LSDTDataHeaders,0))</f>
        <v xml:space="preserve">1. Not yet doing
Learner success is not yet championed by leadership in the organisation. </v>
      </c>
      <c r="E14" s="18" t="str">
        <f>'Data tables'!$D$14</f>
        <v>2. Emerging</v>
      </c>
      <c r="F14" s="18" t="str">
        <f>'Data tables'!$E$14</f>
        <v>3. Progressing</v>
      </c>
      <c r="G14" s="18" t="str">
        <f>'Data tables'!$F$14</f>
        <v>4. Delivering</v>
      </c>
      <c r="H14" s="20" t="str">
        <f>IF(INDEX(Step1Answers, MATCH($A14,'Step 1 - Define ideal state'!$A$12:$A$161,0), 1)=0, "You have not yet defined your ideal state for Question "&amp;$A14&amp;".",'Data tables'!$G$14&amp;CHAR(10)&amp;"In Step 1, you defined this as: "&amp;INDEX(Step1Answers, MATCH($A14,'Step 1 - Define ideal state'!$A$12:$A$161,0), 1))</f>
        <v>You have not yet defined your ideal state for Question 1.2.</v>
      </c>
      <c r="I14" s="22"/>
      <c r="J14" s="25" t="s">
        <v>43</v>
      </c>
      <c r="K14" s="23"/>
      <c r="L14" s="24"/>
      <c r="M14" s="3"/>
    </row>
    <row r="15" spans="1:15" s="4" customFormat="1" ht="60" x14ac:dyDescent="0.25">
      <c r="A15" s="14">
        <v>1.3</v>
      </c>
      <c r="B15" s="27" t="str">
        <f>INDEX(LSDTData, MATCH($A15,LSDTQuestionID,0), MATCH(B$12,LSDTDataHeaders,0))</f>
        <v>Assess how your organisation's culture currently supports improving learner success.</v>
      </c>
      <c r="C15" s="21"/>
      <c r="D15" s="19" t="str">
        <f>'Data tables'!$C$14&amp;CHAR(10)&amp;INDEX(LSDTData, MATCH($A15,LSDTQuestionID,0), MATCH('Data tables'!$C$14,LSDTDataHeaders,0))</f>
        <v>1. Not yet doing
Improving learner success is not yet part of the organisation's culture.</v>
      </c>
      <c r="E15" s="18" t="str">
        <f>'Data tables'!$D$14</f>
        <v>2. Emerging</v>
      </c>
      <c r="F15" s="18" t="str">
        <f>'Data tables'!$E$14</f>
        <v>3. Progressing</v>
      </c>
      <c r="G15" s="18" t="str">
        <f>'Data tables'!$F$14</f>
        <v>4. Delivering</v>
      </c>
      <c r="H15" s="20" t="str">
        <f>IF(INDEX(Step1Answers, MATCH($A15,'Step 1 - Define ideal state'!$A$12:$A$161,0), 1)=0, "You have not yet defined your ideal state for Question "&amp;$A15&amp;".",'Data tables'!$G$14&amp;CHAR(10)&amp;"In Step 1, you defined this as: "&amp;INDEX(Step1Answers, MATCH($A15,'Step 1 - Define ideal state'!$A$12:$A$161,0), 1))</f>
        <v>You have not yet defined your ideal state for Question 1.3.</v>
      </c>
      <c r="I15" s="22"/>
      <c r="J15" s="25" t="s">
        <v>43</v>
      </c>
      <c r="K15" s="23"/>
      <c r="L15" s="24"/>
      <c r="M15" s="3"/>
    </row>
    <row r="16" spans="1:15" s="4" customFormat="1" ht="60" x14ac:dyDescent="0.25">
      <c r="A16" s="14">
        <v>1.4</v>
      </c>
      <c r="B16" s="27" t="str">
        <f>INDEX(LSDTData, MATCH($A16,LSDTQuestionID,0), MATCH(B$12,LSDTDataHeaders,0))</f>
        <v>Assess how perspectives of groups other than staff currently contribute to your organisation's vision for learner success.</v>
      </c>
      <c r="C16" s="21"/>
      <c r="D16" s="19" t="str">
        <f>'Data tables'!$C$14&amp;CHAR(10)&amp;INDEX(LSDTData, MATCH($A16,LSDTQuestionID,0), MATCH('Data tables'!$C$14,LSDTDataHeaders,0))</f>
        <v>1. Not yet doing
Perspectives of groups other than staff do not yet inform the organisational vision of learner success.</v>
      </c>
      <c r="E16" s="18" t="str">
        <f>'Data tables'!$D$14</f>
        <v>2. Emerging</v>
      </c>
      <c r="F16" s="18" t="str">
        <f>'Data tables'!$E$14</f>
        <v>3. Progressing</v>
      </c>
      <c r="G16" s="18" t="str">
        <f>'Data tables'!$F$14</f>
        <v>4. Delivering</v>
      </c>
      <c r="H16" s="20" t="str">
        <f>IF(INDEX(Step1Answers, MATCH($A16,'Step 1 - Define ideal state'!$A$12:$A$161,0), 1)=0, "You have not yet defined your ideal state for Question "&amp;$A16&amp;".",'Data tables'!$G$14&amp;CHAR(10)&amp;"In Step 1, you defined this as: "&amp;INDEX(Step1Answers, MATCH($A16,'Step 1 - Define ideal state'!$A$12:$A$161,0), 1))</f>
        <v>You have not yet defined your ideal state for Question 1.4.</v>
      </c>
      <c r="I16" s="22"/>
      <c r="J16" s="25" t="s">
        <v>43</v>
      </c>
      <c r="K16" s="23"/>
      <c r="L16" s="24"/>
      <c r="M16" s="3"/>
    </row>
    <row r="17" spans="1:16" s="4" customFormat="1" ht="60" x14ac:dyDescent="0.25">
      <c r="A17" s="14">
        <v>1.5</v>
      </c>
      <c r="B17" s="27" t="str">
        <f>INDEX(LSDTData, MATCH($A17,LSDTQuestionID,0), MATCH(B$12,LSDTDataHeaders,0))</f>
        <v>Assess how leadership at your organisation currently empowers staff to contribute to learner success.</v>
      </c>
      <c r="C17" s="21"/>
      <c r="D17" s="19" t="str">
        <f>'Data tables'!$C$14&amp;CHAR(10)&amp;INDEX(LSDTData, MATCH($A17,LSDTQuestionID,0), MATCH('Data tables'!$C$14,LSDTDataHeaders,0))</f>
        <v>1. Not yet doing
Staff are not yet empowered to contribute to learner success.</v>
      </c>
      <c r="E17" s="18" t="str">
        <f>'Data tables'!$D$14</f>
        <v>2. Emerging</v>
      </c>
      <c r="F17" s="18" t="str">
        <f>'Data tables'!$E$14</f>
        <v>3. Progressing</v>
      </c>
      <c r="G17" s="18" t="str">
        <f>'Data tables'!$F$14</f>
        <v>4. Delivering</v>
      </c>
      <c r="H17" s="20" t="str">
        <f>IF(INDEX(Step1Answers, MATCH($A17,'Step 1 - Define ideal state'!$A$12:$A$161,0), 1)=0, "You have not yet defined your ideal state for Question "&amp;$A17&amp;".",'Data tables'!$G$14&amp;CHAR(10)&amp;"In Step 1, you defined this as: "&amp;INDEX(Step1Answers, MATCH($A17,'Step 1 - Define ideal state'!$A$12:$A$161,0), 1))</f>
        <v>You have not yet defined your ideal state for Question 1.5.</v>
      </c>
      <c r="I17" s="22"/>
      <c r="J17" s="25" t="s">
        <v>43</v>
      </c>
      <c r="K17" s="23"/>
      <c r="L17" s="24"/>
      <c r="M17" s="3"/>
      <c r="P17" s="4" t="s">
        <v>50</v>
      </c>
    </row>
    <row r="20" spans="1:16" ht="28.15" customHeight="1" x14ac:dyDescent="0.25">
      <c r="A20" s="160" t="str">
        <f>'Data tables'!$C$8</f>
        <v>Capability 2: Data and technology</v>
      </c>
      <c r="B20" s="160"/>
      <c r="C20" s="160"/>
      <c r="D20" s="160"/>
      <c r="E20" s="160"/>
      <c r="F20" s="160"/>
      <c r="G20" s="41"/>
      <c r="H20" s="41"/>
      <c r="I20" s="41"/>
      <c r="J20" s="41"/>
      <c r="K20" s="41"/>
      <c r="L20" s="41"/>
    </row>
    <row r="21" spans="1:16" ht="43.15" customHeight="1" x14ac:dyDescent="0.25">
      <c r="A21" s="149" t="str">
        <f>'Data tables'!$C$9</f>
        <v>The ability to ethically collect, assess, analyse and use data to inform decisions, and to use technology to support learner success for all</v>
      </c>
      <c r="B21" s="149"/>
      <c r="C21" s="149"/>
      <c r="D21" s="149"/>
      <c r="E21" s="149"/>
      <c r="F21" s="149"/>
      <c r="G21" s="64"/>
      <c r="H21" s="64"/>
      <c r="I21" s="64"/>
      <c r="J21" s="64"/>
      <c r="K21" s="64"/>
      <c r="L21" s="64"/>
    </row>
    <row r="22" spans="1:16" ht="4.1500000000000004" customHeight="1" x14ac:dyDescent="0.25">
      <c r="A22" s="1"/>
      <c r="B22" s="1"/>
      <c r="C22" s="1"/>
      <c r="D22" s="1"/>
      <c r="E22" s="1"/>
      <c r="F22" s="1"/>
      <c r="G22" s="1"/>
      <c r="H22"/>
      <c r="I22"/>
      <c r="J22"/>
      <c r="K22"/>
      <c r="L22"/>
    </row>
    <row r="23" spans="1:16" s="34" customFormat="1" ht="28.9" customHeight="1" x14ac:dyDescent="0.25">
      <c r="A23" s="28" t="str">
        <f>'Data tables'!$A$19</f>
        <v>Question ID</v>
      </c>
      <c r="B23" s="29" t="str">
        <f>'Data tables'!$D$19</f>
        <v>Question (Assess)</v>
      </c>
      <c r="C23" s="30"/>
      <c r="D23" s="129" t="str">
        <f>'Data tables'!$A$11</f>
        <v>Assessment scale</v>
      </c>
      <c r="E23" s="127"/>
      <c r="F23" s="127"/>
      <c r="G23" s="127"/>
      <c r="H23" s="128"/>
      <c r="I23" s="30"/>
      <c r="J23" s="32" t="s">
        <v>35</v>
      </c>
      <c r="K23" s="30"/>
      <c r="L23" s="33" t="s">
        <v>36</v>
      </c>
    </row>
    <row r="24" spans="1:16" s="4" customFormat="1" ht="60.75" customHeight="1" x14ac:dyDescent="0.25">
      <c r="A24" s="14">
        <v>2.1</v>
      </c>
      <c r="B24" s="26" t="str">
        <f t="shared" ref="B24:B30" si="0">INDEX(LSDTData, MATCH($A24,LSDTQuestionID,0), MATCH(B$12,LSDTDataHeaders,0))</f>
        <v>Assess how your organisation currently incorporates learner success into the vision of your data strategy.</v>
      </c>
      <c r="C24" s="21"/>
      <c r="D24" s="19" t="str">
        <f>'Data tables'!$C$14&amp;CHAR(10)&amp;INDEX(LSDTData, MATCH($A24,LSDTQuestionID,0), MATCH('Data tables'!$C$14,LSDTDataHeaders,0))</f>
        <v>1. Not yet doing
The organisation's data strategy does not yet feature or mention learner success.</v>
      </c>
      <c r="E24" s="18" t="str">
        <f>'Data tables'!$D$14</f>
        <v>2. Emerging</v>
      </c>
      <c r="F24" s="18" t="str">
        <f>'Data tables'!$E$14</f>
        <v>3. Progressing</v>
      </c>
      <c r="G24" s="18" t="str">
        <f>'Data tables'!$F$14</f>
        <v>4. Delivering</v>
      </c>
      <c r="H24" s="20" t="str">
        <f>IF(INDEX(Step1Answers, MATCH($A24,'Step 1 - Define ideal state'!$A$12:$A$161,0), 1)=0, "You have not yet defined your ideal state for Question "&amp;$A24&amp;".",'Data tables'!$G$14&amp;CHAR(10)&amp;"In Step 1, you defined this as: "&amp;INDEX(Step1Answers, MATCH($A24,'Step 1 - Define ideal state'!$A$12:$A$161,0), 1))</f>
        <v>You have not yet defined your ideal state for Question 2.1.</v>
      </c>
      <c r="I24" s="22"/>
      <c r="J24" s="25" t="s">
        <v>43</v>
      </c>
      <c r="K24" s="23"/>
      <c r="L24" s="24"/>
      <c r="M24" s="3"/>
    </row>
    <row r="25" spans="1:16" s="4" customFormat="1" ht="57.6" customHeight="1" x14ac:dyDescent="0.25">
      <c r="A25" s="14">
        <v>2.2000000000000002</v>
      </c>
      <c r="B25" s="26" t="str">
        <f t="shared" si="0"/>
        <v>Assess how your organisation currently ensures visibility of its data strategy.</v>
      </c>
      <c r="C25" s="21"/>
      <c r="D25" s="19" t="str">
        <f>'Data tables'!$C$14&amp;CHAR(10)&amp;INDEX(LSDTData, MATCH($A25,LSDTQuestionID,0), MATCH('Data tables'!$C$14,LSDTDataHeaders,0))</f>
        <v>1. Not yet doing
The organisation's data strategy has not yet been made visible.</v>
      </c>
      <c r="E25" s="18" t="str">
        <f>'Data tables'!$D$14</f>
        <v>2. Emerging</v>
      </c>
      <c r="F25" s="18" t="str">
        <f>'Data tables'!$E$14</f>
        <v>3. Progressing</v>
      </c>
      <c r="G25" s="18" t="str">
        <f>'Data tables'!$F$14</f>
        <v>4. Delivering</v>
      </c>
      <c r="H25" s="20" t="str">
        <f>IF(INDEX(Step1Answers, MATCH($A25,'Step 1 - Define ideal state'!$A$12:$A$161,0), 1)=0, "You have not yet defined your ideal state for Question "&amp;$A25&amp;".",'Data tables'!$G$14&amp;CHAR(10)&amp;"In Step 1, you defined this as: "&amp;INDEX(Step1Answers, MATCH($A25,'Step 1 - Define ideal state'!$A$12:$A$161,0), 1))</f>
        <v>You have not yet defined your ideal state for Question 2.2.</v>
      </c>
      <c r="I25" s="22"/>
      <c r="J25" s="25" t="s">
        <v>43</v>
      </c>
      <c r="K25" s="23"/>
      <c r="L25" s="24"/>
      <c r="M25" s="3"/>
    </row>
    <row r="26" spans="1:16" s="4" customFormat="1" ht="60.75" customHeight="1" x14ac:dyDescent="0.25">
      <c r="A26" s="14">
        <v>2.2999999999999998</v>
      </c>
      <c r="B26" s="26" t="str">
        <f t="shared" si="0"/>
        <v>Assess how your organisation currently identifies the types of data needed to support learner success.</v>
      </c>
      <c r="C26" s="21"/>
      <c r="D26" s="19" t="str">
        <f>'Data tables'!$C$14&amp;CHAR(10)&amp;INDEX(LSDTData, MATCH($A26,LSDTQuestionID,0), MATCH('Data tables'!$C$14,LSDTDataHeaders,0))</f>
        <v>1. Not yet doing
Data types needed to support learner success are not yet identified.</v>
      </c>
      <c r="E26" s="18" t="str">
        <f>'Data tables'!$D$14</f>
        <v>2. Emerging</v>
      </c>
      <c r="F26" s="18" t="str">
        <f>'Data tables'!$E$14</f>
        <v>3. Progressing</v>
      </c>
      <c r="G26" s="18" t="str">
        <f>'Data tables'!$F$14</f>
        <v>4. Delivering</v>
      </c>
      <c r="H26" s="20" t="str">
        <f>IF(INDEX(Step1Answers, MATCH($A26,'Step 1 - Define ideal state'!$A$12:$A$161,0), 1)=0, "You have not yet defined your ideal state for Question "&amp;$A26&amp;".",'Data tables'!$G$14&amp;CHAR(10)&amp;"In Step 1, you defined this as: "&amp;INDEX(Step1Answers, MATCH($A26,'Step 1 - Define ideal state'!$A$12:$A$161,0), 1))</f>
        <v>You have not yet defined your ideal state for Question 2.3.</v>
      </c>
      <c r="I26" s="22"/>
      <c r="J26" s="25" t="s">
        <v>43</v>
      </c>
      <c r="K26" s="23"/>
      <c r="L26" s="24"/>
      <c r="M26" s="3"/>
    </row>
    <row r="27" spans="1:16" s="4" customFormat="1" ht="45" x14ac:dyDescent="0.25">
      <c r="A27" s="14">
        <v>2.4</v>
      </c>
      <c r="B27" s="26" t="str">
        <f t="shared" si="0"/>
        <v>Assess how your organisation currently collects data to understand your learners’ needs.</v>
      </c>
      <c r="C27" s="21"/>
      <c r="D27" s="19" t="str">
        <f>'Data tables'!$C$14&amp;CHAR(10)&amp;INDEX(LSDTData, MATCH($A27,LSDTQuestionID,0), MATCH('Data tables'!$C$14,LSDTDataHeaders,0))</f>
        <v>1. Not yet doing
Data is not yet collected to support understanding learners' needs.</v>
      </c>
      <c r="E27" s="18" t="str">
        <f>'Data tables'!$D$14</f>
        <v>2. Emerging</v>
      </c>
      <c r="F27" s="18" t="str">
        <f>'Data tables'!$E$14</f>
        <v>3. Progressing</v>
      </c>
      <c r="G27" s="18" t="str">
        <f>'Data tables'!$F$14</f>
        <v>4. Delivering</v>
      </c>
      <c r="H27" s="20" t="str">
        <f>IF(INDEX(Step1Answers, MATCH($A27,'Step 1 - Define ideal state'!$A$12:$A$161,0), 1)=0, "You have not yet defined your ideal state for Question "&amp;$A27&amp;".",'Data tables'!$G$14&amp;CHAR(10)&amp;"In Step 1, you defined this as: "&amp;INDEX(Step1Answers, MATCH($A27,'Step 1 - Define ideal state'!$A$12:$A$161,0), 1))</f>
        <v>You have not yet defined your ideal state for Question 2.4.</v>
      </c>
      <c r="I27" s="22"/>
      <c r="J27" s="25" t="s">
        <v>43</v>
      </c>
      <c r="K27" s="23"/>
      <c r="L27" s="24"/>
      <c r="M27" s="3"/>
    </row>
    <row r="28" spans="1:16" s="4" customFormat="1" ht="57.6" customHeight="1" x14ac:dyDescent="0.25">
      <c r="A28" s="14">
        <v>2.5</v>
      </c>
      <c r="B28" s="26" t="str">
        <f t="shared" si="0"/>
        <v>Assess your organisation’s current ethical and cultural considerations when collecting data.</v>
      </c>
      <c r="C28" s="21"/>
      <c r="D28" s="19" t="str">
        <f>'Data tables'!$C$14&amp;CHAR(10)&amp;INDEX(LSDTData, MATCH($A28,LSDTQuestionID,0), MATCH('Data tables'!$C$14,LSDTDataHeaders,0))</f>
        <v>1. Not yet doing
The ethical and cultural impact of data collection practices is not yet considered.</v>
      </c>
      <c r="E28" s="18" t="str">
        <f>'Data tables'!$D$14</f>
        <v>2. Emerging</v>
      </c>
      <c r="F28" s="18" t="str">
        <f>'Data tables'!$E$14</f>
        <v>3. Progressing</v>
      </c>
      <c r="G28" s="18" t="str">
        <f>'Data tables'!$F$14</f>
        <v>4. Delivering</v>
      </c>
      <c r="H28" s="20" t="str">
        <f>IF(INDEX(Step1Answers, MATCH($A28,'Step 1 - Define ideal state'!$A$12:$A$161,0), 1)=0, "You have not yet defined your ideal state for Question "&amp;$A28&amp;".",'Data tables'!$G$14&amp;CHAR(10)&amp;"In Step 1, you defined this as: "&amp;INDEX(Step1Answers, MATCH($A28,'Step 1 - Define ideal state'!$A$12:$A$161,0), 1))</f>
        <v>You have not yet defined your ideal state for Question 2.5.</v>
      </c>
      <c r="I28" s="22"/>
      <c r="J28" s="25" t="s">
        <v>43</v>
      </c>
      <c r="K28" s="23"/>
      <c r="L28" s="24"/>
      <c r="M28" s="3"/>
    </row>
    <row r="29" spans="1:16" s="4" customFormat="1" ht="57.6" customHeight="1" x14ac:dyDescent="0.25">
      <c r="A29" s="140">
        <v>2.6</v>
      </c>
      <c r="B29" s="26" t="str">
        <f t="shared" si="0"/>
        <v>Assess how your organisation currently uses data and technology to support learner success.</v>
      </c>
      <c r="C29" s="21"/>
      <c r="D29" s="19" t="str">
        <f>'Data tables'!$C$14&amp;CHAR(10)&amp;INDEX(LSDTData, MATCH($A29,LSDTQuestionID,0), MATCH('Data tables'!$C$14,LSDTDataHeaders,0))</f>
        <v>1. Not yet doing
Data and technology are not yet used to support learner success.</v>
      </c>
      <c r="E29" s="18" t="str">
        <f>'Data tables'!$D$14</f>
        <v>2. Emerging</v>
      </c>
      <c r="F29" s="18" t="str">
        <f>'Data tables'!$E$14</f>
        <v>3. Progressing</v>
      </c>
      <c r="G29" s="18" t="str">
        <f>'Data tables'!$F$14</f>
        <v>4. Delivering</v>
      </c>
      <c r="H29" s="20" t="str">
        <f>IF(INDEX(Step1Answers, MATCH($A29,'Step 1 - Define ideal state'!$A$12:$A$161,0), 1)=0, "You have not yet defined your ideal state for Question "&amp;$A29&amp;".",'Data tables'!$G$14&amp;CHAR(10)&amp;"In Step 1, you defined this as: "&amp;INDEX(Step1Answers, MATCH($A29,'Step 1 - Define ideal state'!$A$12:$A$161,0), 1))</f>
        <v>You have not yet defined your ideal state for Question 2.6.</v>
      </c>
      <c r="I29" s="22"/>
      <c r="J29" s="25" t="s">
        <v>43</v>
      </c>
      <c r="K29" s="23"/>
      <c r="L29" s="24"/>
      <c r="M29" s="3"/>
    </row>
    <row r="30" spans="1:16" s="4" customFormat="1" ht="60" customHeight="1" x14ac:dyDescent="0.25">
      <c r="A30" s="140">
        <v>2.7</v>
      </c>
      <c r="B30" s="26" t="str">
        <f t="shared" si="0"/>
        <v>Assess the skills/expertise that your organisation currently has for using data.</v>
      </c>
      <c r="C30" s="21"/>
      <c r="D30" s="19" t="str">
        <f>'Data tables'!$C$14&amp;CHAR(10)&amp;INDEX(LSDTData, MATCH($A30,LSDTQuestionID,0), MATCH('Data tables'!$C$14,LSDTDataHeaders,0))</f>
        <v>1. Not yet doing
The organisation does not yet have the necessary skills/expertise to use data to support learner success.</v>
      </c>
      <c r="E30" s="18" t="str">
        <f>'Data tables'!$D$14</f>
        <v>2. Emerging</v>
      </c>
      <c r="F30" s="18" t="str">
        <f>'Data tables'!$E$14</f>
        <v>3. Progressing</v>
      </c>
      <c r="G30" s="18" t="str">
        <f>'Data tables'!$F$14</f>
        <v>4. Delivering</v>
      </c>
      <c r="H30" s="20" t="str">
        <f>IF(INDEX(Step1Answers, MATCH($A30,'Step 1 - Define ideal state'!$A$12:$A$161,0), 1)=0, "You have not yet defined your ideal state for Question "&amp;$A30&amp;".",'Data tables'!$G$14&amp;CHAR(10)&amp;"In Step 1, you defined this as: "&amp;INDEX(Step1Answers, MATCH($A30,'Step 1 - Define ideal state'!$A$12:$A$161,0), 1))</f>
        <v>You have not yet defined your ideal state for Question 2.7.</v>
      </c>
      <c r="I30" s="22"/>
      <c r="J30" s="25" t="s">
        <v>43</v>
      </c>
      <c r="K30" s="23"/>
      <c r="L30" s="24"/>
      <c r="M30" s="3"/>
    </row>
    <row r="31" spans="1:16" x14ac:dyDescent="0.25">
      <c r="M31" s="3"/>
    </row>
    <row r="32" spans="1:16" x14ac:dyDescent="0.25">
      <c r="M32" s="3"/>
    </row>
    <row r="33" spans="1:13" ht="28.15" customHeight="1" x14ac:dyDescent="0.25">
      <c r="A33" s="167" t="str">
        <f>'Data tables'!$D$8</f>
        <v>Capability 3: Guided pathways</v>
      </c>
      <c r="B33" s="167"/>
      <c r="C33" s="167"/>
      <c r="D33" s="167"/>
      <c r="E33" s="167"/>
      <c r="F33" s="167"/>
      <c r="G33" s="42"/>
      <c r="H33" s="42"/>
      <c r="I33" s="42"/>
      <c r="J33" s="42"/>
      <c r="K33" s="42"/>
      <c r="L33" s="42"/>
      <c r="M33" s="3"/>
    </row>
    <row r="34" spans="1:13" ht="43.15" customHeight="1" x14ac:dyDescent="0.25">
      <c r="A34" s="150" t="str">
        <f>'Data tables'!$D$9</f>
        <v>Clear and relevant educational pathways, from first engagement to employment, that foster learner success for all</v>
      </c>
      <c r="B34" s="150"/>
      <c r="C34" s="150"/>
      <c r="D34" s="150"/>
      <c r="E34" s="150"/>
      <c r="F34" s="150"/>
      <c r="G34" s="65"/>
      <c r="H34" s="65"/>
      <c r="I34" s="65"/>
      <c r="J34" s="65"/>
      <c r="K34" s="65"/>
      <c r="L34" s="65"/>
      <c r="M34" s="3"/>
    </row>
    <row r="35" spans="1:13" ht="4.1500000000000004" customHeight="1" x14ac:dyDescent="0.25">
      <c r="A35" s="1"/>
      <c r="B35" s="1"/>
      <c r="C35" s="1"/>
      <c r="D35" s="1"/>
      <c r="E35" s="1"/>
      <c r="F35" s="1"/>
      <c r="G35" s="1"/>
      <c r="H35"/>
      <c r="I35"/>
      <c r="J35"/>
      <c r="K35"/>
      <c r="L35"/>
    </row>
    <row r="36" spans="1:13" s="34" customFormat="1" ht="24" customHeight="1" x14ac:dyDescent="0.25">
      <c r="A36" s="28" t="str">
        <f>'Data tables'!$A$19</f>
        <v>Question ID</v>
      </c>
      <c r="B36" s="29" t="str">
        <f>'Data tables'!$D$19</f>
        <v>Question (Assess)</v>
      </c>
      <c r="C36" s="30"/>
      <c r="D36" s="129" t="str">
        <f>'Data tables'!$A$11</f>
        <v>Assessment scale</v>
      </c>
      <c r="E36" s="127"/>
      <c r="F36" s="127"/>
      <c r="G36" s="127"/>
      <c r="H36" s="128"/>
      <c r="I36" s="30"/>
      <c r="J36" s="32" t="s">
        <v>35</v>
      </c>
      <c r="K36" s="30"/>
      <c r="L36" s="33" t="s">
        <v>36</v>
      </c>
      <c r="M36" s="35"/>
    </row>
    <row r="37" spans="1:13" s="4" customFormat="1" ht="62.25" customHeight="1" x14ac:dyDescent="0.25">
      <c r="A37" s="14">
        <v>3.1</v>
      </c>
      <c r="B37" s="26" t="str">
        <f>INDEX(LSDTData, MATCH($A37,LSDTQuestionID,0), MATCH(B$12,LSDTDataHeaders,0))</f>
        <v>Assess how learners first engage with your organisation.</v>
      </c>
      <c r="C37" s="21"/>
      <c r="D37" s="19" t="str">
        <f>'Data tables'!$C$14&amp;CHAR(10)&amp;INDEX(LSDTData, MATCH($A37,LSDTQuestionID,0), MATCH('Data tables'!$C$14,LSDTDataHeaders,0))</f>
        <v>1. Not yet doing
First engagement is not yet meaningfully considered or designed.</v>
      </c>
      <c r="E37" s="18" t="str">
        <f>'Data tables'!$D$14</f>
        <v>2. Emerging</v>
      </c>
      <c r="F37" s="18" t="str">
        <f>'Data tables'!$E$14</f>
        <v>3. Progressing</v>
      </c>
      <c r="G37" s="18" t="str">
        <f>'Data tables'!$F$14</f>
        <v>4. Delivering</v>
      </c>
      <c r="H37" s="20" t="str">
        <f>IF(INDEX(Step1Answers, MATCH($A37,'Step 1 - Define ideal state'!$A$12:$A$161,0), 1)=0, "You have not yet defined your ideal state for Question "&amp;$A37&amp;".",'Data tables'!$G$14&amp;CHAR(10)&amp;"In Step 1, you defined this as: "&amp;INDEX(Step1Answers, MATCH($A37,'Step 1 - Define ideal state'!$A$12:$A$161,0), 1))</f>
        <v>You have not yet defined your ideal state for Question 3.1.</v>
      </c>
      <c r="I37" s="22"/>
      <c r="J37" s="25" t="s">
        <v>43</v>
      </c>
      <c r="K37" s="23"/>
      <c r="L37" s="24"/>
      <c r="M37" s="3"/>
    </row>
    <row r="38" spans="1:13" s="4" customFormat="1" ht="60.75" customHeight="1" x14ac:dyDescent="0.25">
      <c r="A38" s="14">
        <v>3.2</v>
      </c>
      <c r="B38" s="26" t="str">
        <f>INDEX(LSDTData, MATCH($A38,LSDTQuestionID,0), MATCH(B$12,LSDTDataHeaders,0))</f>
        <v>Assess how your organisation provides pathway support to new learners.</v>
      </c>
      <c r="C38" s="21"/>
      <c r="D38" s="19" t="str">
        <f>'Data tables'!$C$14&amp;CHAR(10)&amp;INDEX(LSDTData, MATCH($A38,LSDTQuestionID,0), MATCH('Data tables'!$C$14,LSDTDataHeaders,0))</f>
        <v>1. Not yet doing
Learners' pathway development is not yet supported by the organisation.</v>
      </c>
      <c r="E38" s="18" t="str">
        <f>'Data tables'!$D$14</f>
        <v>2. Emerging</v>
      </c>
      <c r="F38" s="18" t="str">
        <f>'Data tables'!$E$14</f>
        <v>3. Progressing</v>
      </c>
      <c r="G38" s="18" t="str">
        <f>'Data tables'!$F$14</f>
        <v>4. Delivering</v>
      </c>
      <c r="H38" s="20" t="str">
        <f>IF(INDEX(Step1Answers, MATCH($A38,'Step 1 - Define ideal state'!$A$12:$A$161,0), 1)=0, "You have not yet defined your ideal state for Question "&amp;$A38&amp;".",'Data tables'!$G$14&amp;CHAR(10)&amp;"In Step 1, you defined this as: "&amp;INDEX(Step1Answers, MATCH($A38,'Step 1 - Define ideal state'!$A$12:$A$161,0), 1))</f>
        <v>You have not yet defined your ideal state for Question 3.2.</v>
      </c>
      <c r="I38" s="22"/>
      <c r="J38" s="25" t="s">
        <v>43</v>
      </c>
      <c r="K38" s="23"/>
      <c r="L38" s="24"/>
      <c r="M38" s="3"/>
    </row>
    <row r="39" spans="1:13" s="4" customFormat="1" ht="72" customHeight="1" x14ac:dyDescent="0.25">
      <c r="A39" s="14">
        <v>3.3</v>
      </c>
      <c r="B39" s="26" t="str">
        <f>INDEX(LSDTData, MATCH($A39,LSDTQuestionID,0), MATCH(B$12,LSDTDataHeaders,0))</f>
        <v>Assess how your organisation empowers learners to follow an effective pathway.</v>
      </c>
      <c r="C39" s="21"/>
      <c r="D39" s="19" t="str">
        <f>'Data tables'!$C$14&amp;CHAR(10)&amp;INDEX(LSDTData, MATCH($A39,LSDTQuestionID,0), MATCH('Data tables'!$C$14,LSDTDataHeaders,0))</f>
        <v>1. Not yet doing
The organisation does not empower learners to follow an effective pathway.</v>
      </c>
      <c r="E39" s="18" t="str">
        <f>'Data tables'!$D$14</f>
        <v>2. Emerging</v>
      </c>
      <c r="F39" s="18" t="str">
        <f>'Data tables'!$E$14</f>
        <v>3. Progressing</v>
      </c>
      <c r="G39" s="18" t="str">
        <f>'Data tables'!$F$14</f>
        <v>4. Delivering</v>
      </c>
      <c r="H39" s="20" t="str">
        <f>IF(INDEX(Step1Answers, MATCH($A39,'Step 1 - Define ideal state'!$A$12:$A$161,0), 1)=0, "You have not yet defined your ideal state for Question "&amp;$A39&amp;".",'Data tables'!$G$14&amp;CHAR(10)&amp;"In Step 1, you defined this as: "&amp;INDEX(Step1Answers, MATCH($A39,'Step 1 - Define ideal state'!$A$12:$A$161,0), 1))</f>
        <v>You have not yet defined your ideal state for Question 3.3.</v>
      </c>
      <c r="I39" s="22"/>
      <c r="J39" s="25" t="s">
        <v>43</v>
      </c>
      <c r="K39" s="23"/>
      <c r="L39" s="24"/>
      <c r="M39" s="3"/>
    </row>
    <row r="40" spans="1:13" s="4" customFormat="1" ht="60" x14ac:dyDescent="0.25">
      <c r="A40" s="14">
        <v>3.4</v>
      </c>
      <c r="B40" s="26" t="str">
        <f>INDEX(LSDTData, MATCH($A40,LSDTQuestionID,0), MATCH(B$12,LSDTDataHeaders,0))</f>
        <v>Assess how your organisation currently identifies and addresses barriers on learners' pathways.</v>
      </c>
      <c r="C40" s="21"/>
      <c r="D40" s="19" t="str">
        <f>'Data tables'!$C$14&amp;CHAR(10)&amp;INDEX(LSDTData, MATCH($A40,LSDTQuestionID,0), MATCH('Data tables'!$C$14,LSDTDataHeaders,0))</f>
        <v>1. Not yet doing
Identifying or addressing barriers to the learner experience is not yet part of the organisation's focus.</v>
      </c>
      <c r="E40" s="18" t="str">
        <f>'Data tables'!$D$14</f>
        <v>2. Emerging</v>
      </c>
      <c r="F40" s="18" t="str">
        <f>'Data tables'!$E$14</f>
        <v>3. Progressing</v>
      </c>
      <c r="G40" s="18" t="str">
        <f>'Data tables'!$F$14</f>
        <v>4. Delivering</v>
      </c>
      <c r="H40" s="20" t="str">
        <f>IF(INDEX(Step1Answers, MATCH($A40,'Step 1 - Define ideal state'!$A$12:$A$161,0), 1)=0, "You have not yet defined your ideal state for Question "&amp;$A40&amp;".",'Data tables'!$G$14&amp;CHAR(10)&amp;"In Step 1, you defined this as: "&amp;INDEX(Step1Answers, MATCH($A40,'Step 1 - Define ideal state'!$A$12:$A$161,0), 1))</f>
        <v>You have not yet defined your ideal state for Question 3.4.</v>
      </c>
      <c r="I40" s="22"/>
      <c r="J40" s="25" t="s">
        <v>43</v>
      </c>
      <c r="K40" s="23"/>
      <c r="L40" s="24"/>
      <c r="M40" s="3"/>
    </row>
    <row r="41" spans="1:13" s="4" customFormat="1" ht="64.5" customHeight="1" x14ac:dyDescent="0.25">
      <c r="A41" s="14">
        <v>3.5</v>
      </c>
      <c r="B41" s="26" t="str">
        <f>INDEX(LSDTData, MATCH($A41,LSDTQuestionID,0), MATCH(B$12,LSDTDataHeaders,0))</f>
        <v>Assess how you currently support learner pathways beyond your organisation.</v>
      </c>
      <c r="C41" s="21"/>
      <c r="D41" s="19" t="str">
        <f>'Data tables'!$C$14&amp;CHAR(10)&amp;INDEX(LSDTData, MATCH($A41,LSDTQuestionID,0), MATCH('Data tables'!$C$14,LSDTDataHeaders,0))</f>
        <v>1. Not yet doing
Learners are not yet supported beyond the end of their time with the organisation.</v>
      </c>
      <c r="E41" s="18" t="str">
        <f>'Data tables'!$D$14</f>
        <v>2. Emerging</v>
      </c>
      <c r="F41" s="18" t="str">
        <f>'Data tables'!$E$14</f>
        <v>3. Progressing</v>
      </c>
      <c r="G41" s="18" t="str">
        <f>'Data tables'!$F$14</f>
        <v>4. Delivering</v>
      </c>
      <c r="H41" s="20" t="str">
        <f>IF(INDEX(Step1Answers, MATCH($A41,'Step 1 - Define ideal state'!$A$12:$A$161,0), 1)=0, "You have not yet defined your ideal state for Question "&amp;$A41&amp;".",'Data tables'!$G$14&amp;CHAR(10)&amp;"In Step 1, you defined this as: "&amp;INDEX(Step1Answers, MATCH($A41,'Step 1 - Define ideal state'!$A$12:$A$161,0), 1))</f>
        <v>You have not yet defined your ideal state for Question 3.5.</v>
      </c>
      <c r="I41" s="22"/>
      <c r="J41" s="25" t="s">
        <v>43</v>
      </c>
      <c r="K41" s="23"/>
      <c r="L41" s="24"/>
      <c r="M41" s="3"/>
    </row>
    <row r="42" spans="1:13" x14ac:dyDescent="0.25">
      <c r="M42" s="3"/>
    </row>
    <row r="43" spans="1:13" x14ac:dyDescent="0.25">
      <c r="M43" s="3"/>
    </row>
    <row r="44" spans="1:13" ht="28.15" customHeight="1" x14ac:dyDescent="0.25">
      <c r="A44" s="166" t="str">
        <f>'Data tables'!$E$8</f>
        <v>Capability 4: Holistic learner supports</v>
      </c>
      <c r="B44" s="166"/>
      <c r="C44" s="166"/>
      <c r="D44" s="166"/>
      <c r="E44" s="166"/>
      <c r="F44" s="166"/>
      <c r="G44" s="43"/>
      <c r="H44" s="43"/>
      <c r="I44" s="43"/>
      <c r="J44" s="43"/>
      <c r="K44" s="43"/>
      <c r="L44" s="43"/>
      <c r="M44" s="3"/>
    </row>
    <row r="45" spans="1:13" ht="48" customHeight="1" x14ac:dyDescent="0.25">
      <c r="A45" s="155" t="str">
        <f>'Data tables'!$E$9</f>
        <v>Planning and integrating critical learner, academic and personal supports into a seamless, culturally conscious, timely experience designed with and for every learner</v>
      </c>
      <c r="B45" s="155"/>
      <c r="C45" s="155"/>
      <c r="D45" s="155"/>
      <c r="E45" s="155"/>
      <c r="F45" s="155"/>
      <c r="G45" s="66"/>
      <c r="H45" s="66"/>
      <c r="I45" s="66"/>
      <c r="J45" s="66"/>
      <c r="K45" s="66"/>
      <c r="L45" s="66"/>
      <c r="M45" s="3"/>
    </row>
    <row r="46" spans="1:13" ht="4.1500000000000004" customHeight="1" x14ac:dyDescent="0.25">
      <c r="A46" s="1"/>
      <c r="B46" s="1"/>
      <c r="C46" s="1"/>
      <c r="D46" s="1"/>
      <c r="E46" s="1"/>
      <c r="F46" s="1"/>
      <c r="G46" s="1"/>
      <c r="H46"/>
      <c r="I46"/>
      <c r="J46"/>
      <c r="K46"/>
      <c r="L46"/>
    </row>
    <row r="47" spans="1:13" s="34" customFormat="1" ht="24" customHeight="1" x14ac:dyDescent="0.25">
      <c r="A47" s="28" t="str">
        <f>'Data tables'!$A$19</f>
        <v>Question ID</v>
      </c>
      <c r="B47" s="29" t="str">
        <f>'Data tables'!$D$19</f>
        <v>Question (Assess)</v>
      </c>
      <c r="C47" s="30"/>
      <c r="D47" s="129" t="str">
        <f>'Data tables'!$A$11</f>
        <v>Assessment scale</v>
      </c>
      <c r="E47" s="127"/>
      <c r="F47" s="127"/>
      <c r="G47" s="127"/>
      <c r="H47" s="128"/>
      <c r="I47" s="30"/>
      <c r="J47" s="32" t="s">
        <v>35</v>
      </c>
      <c r="K47" s="30"/>
      <c r="L47" s="33" t="s">
        <v>36</v>
      </c>
      <c r="M47" s="35"/>
    </row>
    <row r="48" spans="1:13" s="4" customFormat="1" ht="62.25" customHeight="1" x14ac:dyDescent="0.25">
      <c r="A48" s="14">
        <v>4.0999999999999996</v>
      </c>
      <c r="B48" s="26" t="str">
        <f t="shared" ref="B48:B53" si="1">INDEX(LSDTData, MATCH($A48,LSDTQuestionID,0), MATCH(B$12,LSDTDataHeaders,0))</f>
        <v>Assess how your organisation currently makes support systems visible and accessible to learners.</v>
      </c>
      <c r="C48" s="21"/>
      <c r="D48" s="19" t="str">
        <f>'Data tables'!$C$14&amp;CHAR(10)&amp;INDEX(LSDTData, MATCH($A48,LSDTQuestionID,0), MATCH('Data tables'!$C$14,LSDTDataHeaders,0))</f>
        <v>1. Not yet doing
Support systems are not yet transparent and awareness of them is low.</v>
      </c>
      <c r="E48" s="18" t="str">
        <f>'Data tables'!$D$14</f>
        <v>2. Emerging</v>
      </c>
      <c r="F48" s="18" t="str">
        <f>'Data tables'!$E$14</f>
        <v>3. Progressing</v>
      </c>
      <c r="G48" s="18" t="str">
        <f>'Data tables'!$F$14</f>
        <v>4. Delivering</v>
      </c>
      <c r="H48" s="20" t="str">
        <f>IF(INDEX(Step1Answers, MATCH($A48,'Step 1 - Define ideal state'!$A$12:$A$161,0), 1)=0, "You have not yet defined your ideal state for Question "&amp;$A48&amp;".",'Data tables'!$G$14&amp;CHAR(10)&amp;"In Step 1, you defined this as: "&amp;INDEX(Step1Answers, MATCH($A48,'Step 1 - Define ideal state'!$A$12:$A$161,0), 1))</f>
        <v>You have not yet defined your ideal state for Question 4.1.</v>
      </c>
      <c r="I48" s="22"/>
      <c r="J48" s="25" t="s">
        <v>43</v>
      </c>
      <c r="K48" s="23"/>
      <c r="L48" s="24"/>
      <c r="M48" s="3"/>
    </row>
    <row r="49" spans="1:13" s="4" customFormat="1" ht="60" x14ac:dyDescent="0.25">
      <c r="A49" s="14">
        <v>4.2</v>
      </c>
      <c r="B49" s="26" t="str">
        <f t="shared" si="1"/>
        <v>Assess how your organisation currently builds an understanding of learner needs.</v>
      </c>
      <c r="C49" s="21"/>
      <c r="D49" s="19" t="str">
        <f>'Data tables'!$C$14&amp;CHAR(10)&amp;INDEX(LSDTData, MATCH($A49,LSDTQuestionID,0), MATCH('Data tables'!$C$14,LSDTDataHeaders,0))</f>
        <v>1. Not yet doing
There is not yet a focus on building an understanding of learners' diverse needs.</v>
      </c>
      <c r="E49" s="18" t="str">
        <f>'Data tables'!$D$14</f>
        <v>2. Emerging</v>
      </c>
      <c r="F49" s="18" t="str">
        <f>'Data tables'!$E$14</f>
        <v>3. Progressing</v>
      </c>
      <c r="G49" s="18" t="str">
        <f>'Data tables'!$F$14</f>
        <v>4. Delivering</v>
      </c>
      <c r="H49" s="20" t="str">
        <f>IF(INDEX(Step1Answers, MATCH($A49,'Step 1 - Define ideal state'!$A$12:$A$161,0), 1)=0, "You have not yet defined your ideal state for Question "&amp;$A49&amp;".",'Data tables'!$G$14&amp;CHAR(10)&amp;"In Step 1, you defined this as: "&amp;INDEX(Step1Answers, MATCH($A49,'Step 1 - Define ideal state'!$A$12:$A$161,0), 1))</f>
        <v>You have not yet defined your ideal state for Question 4.2.</v>
      </c>
      <c r="I49" s="22"/>
      <c r="J49" s="25" t="s">
        <v>43</v>
      </c>
      <c r="K49" s="23"/>
      <c r="L49" s="24"/>
      <c r="M49" s="3"/>
    </row>
    <row r="50" spans="1:13" s="4" customFormat="1" ht="60" x14ac:dyDescent="0.25">
      <c r="A50" s="14">
        <v>4.3</v>
      </c>
      <c r="B50" s="26" t="str">
        <f t="shared" si="1"/>
        <v>Assess how your organisation currently incorporates learner perspectives into the design of support systems.</v>
      </c>
      <c r="C50" s="21"/>
      <c r="D50" s="19" t="str">
        <f>'Data tables'!$C$14&amp;CHAR(10)&amp;INDEX(LSDTData, MATCH($A50,LSDTQuestionID,0), MATCH('Data tables'!$C$14,LSDTDataHeaders,0))</f>
        <v>1. Not yet doing
Learner perspectives do not yet inform the design of support systems.</v>
      </c>
      <c r="E50" s="18" t="str">
        <f>'Data tables'!$D$14</f>
        <v>2. Emerging</v>
      </c>
      <c r="F50" s="18" t="str">
        <f>'Data tables'!$E$14</f>
        <v>3. Progressing</v>
      </c>
      <c r="G50" s="18" t="str">
        <f>'Data tables'!$F$14</f>
        <v>4. Delivering</v>
      </c>
      <c r="H50" s="20" t="str">
        <f>IF(INDEX(Step1Answers, MATCH($A50,'Step 1 - Define ideal state'!$A$12:$A$161,0), 1)=0, "You have not yet defined your ideal state for Question "&amp;$A50&amp;".",'Data tables'!$G$14&amp;CHAR(10)&amp;"In Step 1, you defined this as: "&amp;INDEX(Step1Answers, MATCH($A50,'Step 1 - Define ideal state'!$A$12:$A$161,0), 1))</f>
        <v>You have not yet defined your ideal state for Question 4.3.</v>
      </c>
      <c r="I50" s="22"/>
      <c r="J50" s="25" t="s">
        <v>43</v>
      </c>
      <c r="K50" s="23"/>
      <c r="L50" s="24"/>
      <c r="M50" s="3"/>
    </row>
    <row r="51" spans="1:13" s="4" customFormat="1" ht="57.6" customHeight="1" x14ac:dyDescent="0.25">
      <c r="A51" s="14">
        <v>4.4000000000000004</v>
      </c>
      <c r="B51" s="26" t="str">
        <f t="shared" si="1"/>
        <v>Assess how your organisation's support systems currently personalise support.</v>
      </c>
      <c r="C51" s="21"/>
      <c r="D51" s="19" t="str">
        <f>'Data tables'!$C$14&amp;CHAR(10)&amp;INDEX(LSDTData, MATCH($A51,LSDTQuestionID,0), MATCH('Data tables'!$C$14,LSDTDataHeaders,0))</f>
        <v>1. Not yet doing
Support is not yet personalised to the learner.</v>
      </c>
      <c r="E51" s="18" t="str">
        <f>'Data tables'!$D$14</f>
        <v>2. Emerging</v>
      </c>
      <c r="F51" s="18" t="str">
        <f>'Data tables'!$E$14</f>
        <v>3. Progressing</v>
      </c>
      <c r="G51" s="18" t="str">
        <f>'Data tables'!$F$14</f>
        <v>4. Delivering</v>
      </c>
      <c r="H51" s="20" t="str">
        <f>IF(INDEX(Step1Answers, MATCH($A51,'Step 1 - Define ideal state'!$A$12:$A$161,0), 1)=0, "You have not yet defined your ideal state for Question "&amp;$A51&amp;".",'Data tables'!$G$14&amp;CHAR(10)&amp;"In Step 1, you defined this as: "&amp;INDEX(Step1Answers, MATCH($A51,'Step 1 - Define ideal state'!$A$12:$A$161,0), 1))</f>
        <v>You have not yet defined your ideal state for Question 4.4.</v>
      </c>
      <c r="I51" s="22"/>
      <c r="J51" s="25" t="s">
        <v>43</v>
      </c>
      <c r="K51" s="23"/>
      <c r="L51" s="24"/>
      <c r="M51" s="3"/>
    </row>
    <row r="52" spans="1:13" s="4" customFormat="1" ht="57.6" customHeight="1" x14ac:dyDescent="0.25">
      <c r="A52" s="140">
        <v>4.4000000000000004</v>
      </c>
      <c r="B52" s="26" t="str">
        <f t="shared" si="1"/>
        <v>Assess how your organisation's support systems currently personalise support.</v>
      </c>
      <c r="C52" s="21"/>
      <c r="D52" s="19" t="str">
        <f>'Data tables'!$C$14&amp;CHAR(10)&amp;INDEX(LSDTData, MATCH($A52,LSDTQuestionID,0), MATCH('Data tables'!$C$14,LSDTDataHeaders,0))</f>
        <v>1. Not yet doing
Support is not yet personalised to the learner.</v>
      </c>
      <c r="E52" s="18" t="str">
        <f>'Data tables'!$D$14</f>
        <v>2. Emerging</v>
      </c>
      <c r="F52" s="18" t="str">
        <f>'Data tables'!$E$14</f>
        <v>3. Progressing</v>
      </c>
      <c r="G52" s="18" t="str">
        <f>'Data tables'!$F$14</f>
        <v>4. Delivering</v>
      </c>
      <c r="H52" s="20" t="str">
        <f>IF(INDEX(Step1Answers, MATCH($A52,'Step 1 - Define ideal state'!$A$12:$A$161,0), 1)=0, "You have not yet defined your ideal state for Question "&amp;$A52&amp;".",'Data tables'!$G$14&amp;CHAR(10)&amp;"In Step 1, you defined this as: "&amp;INDEX(Step1Answers, MATCH($A52,'Step 1 - Define ideal state'!$A$12:$A$161,0), 1))</f>
        <v>You have not yet defined your ideal state for Question 4.4.</v>
      </c>
      <c r="I52" s="22"/>
      <c r="J52" s="25" t="s">
        <v>43</v>
      </c>
      <c r="K52" s="23"/>
      <c r="L52" s="24"/>
      <c r="M52" s="3"/>
    </row>
    <row r="53" spans="1:13" s="4" customFormat="1" ht="57.6" customHeight="1" x14ac:dyDescent="0.25">
      <c r="A53" s="140">
        <v>4.5999999999999996</v>
      </c>
      <c r="B53" s="26" t="str">
        <f t="shared" si="1"/>
        <v>Assess the current inclusivity of your organisation's support environment.</v>
      </c>
      <c r="C53" s="21"/>
      <c r="D53" s="19" t="str">
        <f>'Data tables'!$C$14&amp;CHAR(10)&amp;INDEX(LSDTData, MATCH($A53,LSDTQuestionID,0), MATCH('Data tables'!$C$14,LSDTDataHeaders,0))</f>
        <v>1. Not yet doing
The support environment is not yet inclusive or diverse.</v>
      </c>
      <c r="E53" s="18" t="str">
        <f>'Data tables'!$D$14</f>
        <v>2. Emerging</v>
      </c>
      <c r="F53" s="18" t="str">
        <f>'Data tables'!$E$14</f>
        <v>3. Progressing</v>
      </c>
      <c r="G53" s="18" t="str">
        <f>'Data tables'!$F$14</f>
        <v>4. Delivering</v>
      </c>
      <c r="H53" s="20" t="str">
        <f>IF(INDEX(Step1Answers, MATCH($A53,'Step 1 - Define ideal state'!$A$12:$A$161,0), 1)=0, "You have not yet defined your ideal state for Question "&amp;$A53&amp;".",'Data tables'!$G$14&amp;CHAR(10)&amp;"In Step 1, you defined this as: "&amp;INDEX(Step1Answers, MATCH($A53,'Step 1 - Define ideal state'!$A$12:$A$161,0), 1))</f>
        <v>You have not yet defined your ideal state for Question 4.6.</v>
      </c>
      <c r="I53" s="22"/>
      <c r="J53" s="25" t="s">
        <v>43</v>
      </c>
      <c r="K53" s="23"/>
      <c r="L53" s="24"/>
      <c r="M53" s="3"/>
    </row>
    <row r="54" spans="1:13" x14ac:dyDescent="0.25">
      <c r="M54" s="3"/>
    </row>
    <row r="55" spans="1:13" x14ac:dyDescent="0.25">
      <c r="M55" s="3"/>
    </row>
    <row r="56" spans="1:13" ht="28.15" customHeight="1" x14ac:dyDescent="0.25">
      <c r="A56" s="165" t="str">
        <f>'Data tables'!$F$8</f>
        <v>Capability 5: Learner-centric systems</v>
      </c>
      <c r="B56" s="165"/>
      <c r="C56" s="165"/>
      <c r="D56" s="165"/>
      <c r="E56" s="165"/>
      <c r="F56" s="165"/>
      <c r="G56" s="44"/>
      <c r="H56" s="44"/>
      <c r="I56" s="44"/>
      <c r="J56" s="44"/>
      <c r="K56" s="44"/>
      <c r="L56" s="44"/>
      <c r="M56" s="3"/>
    </row>
    <row r="57" spans="1:13" ht="43.15" customHeight="1" x14ac:dyDescent="0.25">
      <c r="A57" s="156" t="str">
        <f>'Data tables'!$F$9</f>
        <v>Policies and practices that improve outcomes for learners, and processes for reviewing and aligning policies and practices to remove barriers and enable learner success (including drawing from the evidence base of Māori/Indigenous and diverse learner success practices)</v>
      </c>
      <c r="B57" s="156"/>
      <c r="C57" s="156"/>
      <c r="D57" s="156"/>
      <c r="E57" s="156"/>
      <c r="F57" s="156"/>
      <c r="G57" s="67"/>
      <c r="H57" s="67"/>
      <c r="I57" s="67"/>
      <c r="J57" s="67"/>
      <c r="K57" s="67"/>
      <c r="L57" s="67"/>
      <c r="M57" s="3"/>
    </row>
    <row r="58" spans="1:13" ht="4.1500000000000004" customHeight="1" x14ac:dyDescent="0.25">
      <c r="A58" s="1"/>
      <c r="B58" s="1"/>
      <c r="C58" s="1"/>
      <c r="D58" s="1"/>
      <c r="E58" s="1"/>
      <c r="F58" s="1"/>
      <c r="G58" s="1"/>
      <c r="H58"/>
      <c r="I58"/>
      <c r="J58"/>
      <c r="K58"/>
      <c r="L58"/>
    </row>
    <row r="59" spans="1:13" s="34" customFormat="1" ht="24" customHeight="1" x14ac:dyDescent="0.25">
      <c r="A59" s="28" t="str">
        <f>'Data tables'!$A$19</f>
        <v>Question ID</v>
      </c>
      <c r="B59" s="29" t="str">
        <f>'Data tables'!$D$19</f>
        <v>Question (Assess)</v>
      </c>
      <c r="C59" s="30"/>
      <c r="D59" s="129" t="str">
        <f>'Data tables'!$A$11</f>
        <v>Assessment scale</v>
      </c>
      <c r="E59" s="127"/>
      <c r="F59" s="127"/>
      <c r="G59" s="127"/>
      <c r="H59" s="128"/>
      <c r="I59" s="30"/>
      <c r="J59" s="32" t="s">
        <v>35</v>
      </c>
      <c r="K59" s="30"/>
      <c r="L59" s="33" t="s">
        <v>36</v>
      </c>
      <c r="M59" s="35"/>
    </row>
    <row r="60" spans="1:13" s="4" customFormat="1" ht="60" x14ac:dyDescent="0.25">
      <c r="A60" s="14">
        <v>5.0999999999999996</v>
      </c>
      <c r="B60" s="26" t="str">
        <f t="shared" ref="B60:B64" si="2">INDEX(LSDTData, MATCH($A60,LSDTQuestionID,0), MATCH(B$12,LSDTDataHeaders,0))</f>
        <v>Assess how your organisation currently defines learner success outcomes that are specific to it.</v>
      </c>
      <c r="C60" s="21"/>
      <c r="D60" s="19" t="str">
        <f>'Data tables'!$C$14&amp;CHAR(10)&amp;INDEX(LSDTData, MATCH($A60,LSDTQuestionID,0), MATCH('Data tables'!$C$14,LSDTDataHeaders,0))</f>
        <v>1. Not yet doing
The organisation has not yet defined learner success outcomes that are specific to it.</v>
      </c>
      <c r="E60" s="18" t="str">
        <f>'Data tables'!$D$14</f>
        <v>2. Emerging</v>
      </c>
      <c r="F60" s="18" t="str">
        <f>'Data tables'!$E$14</f>
        <v>3. Progressing</v>
      </c>
      <c r="G60" s="18" t="str">
        <f>'Data tables'!$F$14</f>
        <v>4. Delivering</v>
      </c>
      <c r="H60" s="20" t="str">
        <f>IF(INDEX(Step1Answers, MATCH($A60,'Step 1 - Define ideal state'!$A$12:$A$161,0), 1)=0, "You have not yet defined your ideal state for Question "&amp;$A60&amp;".",'Data tables'!$G$14&amp;CHAR(10)&amp;"In Step 1, you defined this as: "&amp;INDEX(Step1Answers, MATCH($A60,'Step 1 - Define ideal state'!$A$12:$A$161,0), 1))</f>
        <v>You have not yet defined your ideal state for Question 5.1.</v>
      </c>
      <c r="I60" s="22"/>
      <c r="J60" s="25" t="s">
        <v>43</v>
      </c>
      <c r="K60" s="23"/>
      <c r="L60" s="24"/>
      <c r="M60" s="3"/>
    </row>
    <row r="61" spans="1:13" s="4" customFormat="1" ht="57.6" customHeight="1" x14ac:dyDescent="0.25">
      <c r="A61" s="14">
        <v>5.2</v>
      </c>
      <c r="B61" s="26" t="str">
        <f t="shared" si="2"/>
        <v>Assess how your organisational structure supports learner success.</v>
      </c>
      <c r="C61" s="21"/>
      <c r="D61" s="19" t="str">
        <f>'Data tables'!$C$14&amp;CHAR(10)&amp;INDEX(LSDTData, MATCH($A61,LSDTQuestionID,0), MATCH('Data tables'!$C$14,LSDTDataHeaders,0))</f>
        <v>1. Not yet doing
Learner success is not yet factored in to the organisational structure.</v>
      </c>
      <c r="E61" s="18" t="str">
        <f>'Data tables'!$D$14</f>
        <v>2. Emerging</v>
      </c>
      <c r="F61" s="18" t="str">
        <f>'Data tables'!$E$14</f>
        <v>3. Progressing</v>
      </c>
      <c r="G61" s="18" t="str">
        <f>'Data tables'!$F$14</f>
        <v>4. Delivering</v>
      </c>
      <c r="H61" s="20" t="str">
        <f>IF(INDEX(Step1Answers, MATCH($A61,'Step 1 - Define ideal state'!$A$12:$A$161,0), 1)=0, "You have not yet defined your ideal state for Question "&amp;$A61&amp;".",'Data tables'!$G$14&amp;CHAR(10)&amp;"In Step 1, you defined this as: "&amp;INDEX(Step1Answers, MATCH($A61,'Step 1 - Define ideal state'!$A$12:$A$161,0), 1))</f>
        <v>You have not yet defined your ideal state for Question 5.2.</v>
      </c>
      <c r="I61" s="22"/>
      <c r="J61" s="25" t="s">
        <v>43</v>
      </c>
      <c r="K61" s="23"/>
      <c r="L61" s="24"/>
      <c r="M61" s="3"/>
    </row>
    <row r="62" spans="1:13" s="4" customFormat="1" ht="62.25" customHeight="1" x14ac:dyDescent="0.25">
      <c r="A62" s="14">
        <v>5.3</v>
      </c>
      <c r="B62" s="26" t="str">
        <f t="shared" si="2"/>
        <v>Assess how your organisation currently builds learner success into its policies and decision making.</v>
      </c>
      <c r="C62" s="21"/>
      <c r="D62" s="19" t="str">
        <f>'Data tables'!$C$14&amp;CHAR(10)&amp;INDEX(LSDTData, MATCH($A62,LSDTQuestionID,0), MATCH('Data tables'!$C$14,LSDTDataHeaders,0))</f>
        <v>1. Not yet doing
Learner success is not yet considered in organisational policies and decision making.</v>
      </c>
      <c r="E62" s="18" t="str">
        <f>'Data tables'!$D$14</f>
        <v>2. Emerging</v>
      </c>
      <c r="F62" s="18" t="str">
        <f>'Data tables'!$E$14</f>
        <v>3. Progressing</v>
      </c>
      <c r="G62" s="18" t="str">
        <f>'Data tables'!$F$14</f>
        <v>4. Delivering</v>
      </c>
      <c r="H62" s="20" t="str">
        <f>IF(INDEX(Step1Answers, MATCH($A62,'Step 1 - Define ideal state'!$A$12:$A$161,0), 1)=0, "You have not yet defined your ideal state for Question "&amp;$A62&amp;".",'Data tables'!$G$14&amp;CHAR(10)&amp;"In Step 1, you defined this as: "&amp;INDEX(Step1Answers, MATCH($A62,'Step 1 - Define ideal state'!$A$12:$A$161,0), 1))</f>
        <v>You have not yet defined your ideal state for Question 5.3.</v>
      </c>
      <c r="I62" s="22"/>
      <c r="J62" s="25" t="s">
        <v>43</v>
      </c>
      <c r="K62" s="23"/>
      <c r="L62" s="24"/>
      <c r="M62" s="3"/>
    </row>
    <row r="63" spans="1:13" s="4" customFormat="1" ht="60.75" customHeight="1" x14ac:dyDescent="0.25">
      <c r="A63" s="14">
        <v>5.4</v>
      </c>
      <c r="B63" s="26" t="str">
        <f t="shared" si="2"/>
        <v>Assess how your organisation is taking staff on the learner success journey.</v>
      </c>
      <c r="C63" s="21"/>
      <c r="D63" s="19" t="str">
        <f>'Data tables'!$C$14&amp;CHAR(10)&amp;INDEX(LSDTData, MATCH($A63,LSDTQuestionID,0), MATCH('Data tables'!$C$14,LSDTDataHeaders,0))</f>
        <v>1. Not yet doing
Staff awareness of learner success is low and  there is not yet a plan to address this.</v>
      </c>
      <c r="E63" s="18" t="str">
        <f>'Data tables'!$D$14</f>
        <v>2. Emerging</v>
      </c>
      <c r="F63" s="18" t="str">
        <f>'Data tables'!$E$14</f>
        <v>3. Progressing</v>
      </c>
      <c r="G63" s="18" t="str">
        <f>'Data tables'!$F$14</f>
        <v>4. Delivering</v>
      </c>
      <c r="H63" s="20" t="str">
        <f>IF(INDEX(Step1Answers, MATCH($A63,'Step 1 - Define ideal state'!$A$12:$A$161,0), 1)=0, "You have not yet defined your ideal state for Question "&amp;$A63&amp;".",'Data tables'!$G$14&amp;CHAR(10)&amp;"In Step 1, you defined this as: "&amp;INDEX(Step1Answers, MATCH($A63,'Step 1 - Define ideal state'!$A$12:$A$161,0), 1))</f>
        <v>You have not yet defined your ideal state for Question 5.4.</v>
      </c>
      <c r="I63" s="22"/>
      <c r="J63" s="25" t="s">
        <v>43</v>
      </c>
      <c r="K63" s="23"/>
      <c r="L63" s="24"/>
      <c r="M63" s="3"/>
    </row>
    <row r="64" spans="1:13" s="4" customFormat="1" ht="62.25" customHeight="1" x14ac:dyDescent="0.25">
      <c r="A64" s="14">
        <v>5.5</v>
      </c>
      <c r="B64" s="26" t="str">
        <f t="shared" si="2"/>
        <v>Assess how your organisation ensures its systems and structures are culturally appropriate and mana-enhancing.</v>
      </c>
      <c r="C64" s="21"/>
      <c r="D64" s="19" t="str">
        <f>'Data tables'!$C$14&amp;CHAR(10)&amp;INDEX(LSDTData, MATCH($A64,LSDTQuestionID,0), MATCH('Data tables'!$C$14,LSDTDataHeaders,0))</f>
        <v>1. Not yet doing
There are not yet any cultural considerations in the design of organisational systems.</v>
      </c>
      <c r="E64" s="18" t="str">
        <f>'Data tables'!$D$14</f>
        <v>2. Emerging</v>
      </c>
      <c r="F64" s="18" t="str">
        <f>'Data tables'!$E$14</f>
        <v>3. Progressing</v>
      </c>
      <c r="G64" s="18" t="str">
        <f>'Data tables'!$F$14</f>
        <v>4. Delivering</v>
      </c>
      <c r="H64" s="20" t="str">
        <f>IF(INDEX(Step1Answers, MATCH($A64,'Step 1 - Define ideal state'!$A$12:$A$161,0), 1)=0, "You have not yet defined your ideal state for Question "&amp;$A64&amp;".",'Data tables'!$G$14&amp;CHAR(10)&amp;"In Step 1, you defined this as: "&amp;INDEX(Step1Answers, MATCH($A64,'Step 1 - Define ideal state'!$A$12:$A$161,0), 1))</f>
        <v>You have not yet defined your ideal state for Question 5.5.</v>
      </c>
      <c r="I64" s="22"/>
      <c r="J64" s="25" t="s">
        <v>43</v>
      </c>
      <c r="K64" s="23"/>
      <c r="L64" s="24"/>
      <c r="M64" s="3"/>
    </row>
    <row r="65" spans="1:13" x14ac:dyDescent="0.25">
      <c r="M65" s="3"/>
    </row>
    <row r="66" spans="1:13" x14ac:dyDescent="0.25">
      <c r="M66" s="3"/>
    </row>
    <row r="67" spans="1:13" ht="28.15" customHeight="1" x14ac:dyDescent="0.25">
      <c r="A67" s="162" t="str">
        <f>'Data tables'!$G$8</f>
        <v>Capability 6: Teaching and learning</v>
      </c>
      <c r="B67" s="162"/>
      <c r="C67" s="162"/>
      <c r="D67" s="162"/>
      <c r="E67" s="162"/>
      <c r="F67" s="162"/>
      <c r="G67" s="45"/>
      <c r="H67" s="45"/>
      <c r="I67" s="45"/>
      <c r="J67" s="45"/>
      <c r="K67" s="45"/>
      <c r="L67" s="45"/>
      <c r="M67" s="3"/>
    </row>
    <row r="68" spans="1:13" ht="43.15" customHeight="1" x14ac:dyDescent="0.25">
      <c r="A68" s="157" t="str">
        <f>'Data tables'!$G$9</f>
        <v>Implementation of learner-centric instructional design, meaningful professional development, and learning environments and contexts to be effective and culturally conscious, including kaupapa Māori-designed environments</v>
      </c>
      <c r="B68" s="157"/>
      <c r="C68" s="157"/>
      <c r="D68" s="157"/>
      <c r="E68" s="157"/>
      <c r="F68" s="157"/>
      <c r="G68" s="68"/>
      <c r="H68" s="68"/>
      <c r="I68" s="68"/>
      <c r="J68" s="68"/>
      <c r="K68" s="68"/>
      <c r="L68" s="68"/>
      <c r="M68" s="3"/>
    </row>
    <row r="69" spans="1:13" ht="4.1500000000000004" customHeight="1" x14ac:dyDescent="0.25">
      <c r="A69" s="1"/>
      <c r="B69" s="1"/>
      <c r="C69" s="1"/>
      <c r="D69" s="1"/>
      <c r="E69" s="1"/>
      <c r="F69" s="1"/>
      <c r="G69" s="1"/>
      <c r="H69"/>
      <c r="I69"/>
      <c r="J69"/>
      <c r="K69"/>
      <c r="L69"/>
    </row>
    <row r="70" spans="1:13" s="34" customFormat="1" ht="24" customHeight="1" x14ac:dyDescent="0.25">
      <c r="A70" s="28" t="str">
        <f>'Data tables'!$A$19</f>
        <v>Question ID</v>
      </c>
      <c r="B70" s="29" t="str">
        <f>'Data tables'!$D$19</f>
        <v>Question (Assess)</v>
      </c>
      <c r="C70" s="30"/>
      <c r="D70" s="129" t="str">
        <f>'Data tables'!$A$11</f>
        <v>Assessment scale</v>
      </c>
      <c r="E70" s="127"/>
      <c r="F70" s="127"/>
      <c r="G70" s="127"/>
      <c r="H70" s="128"/>
      <c r="I70" s="30"/>
      <c r="J70" s="32" t="s">
        <v>35</v>
      </c>
      <c r="K70" s="30"/>
      <c r="L70" s="33" t="s">
        <v>36</v>
      </c>
      <c r="M70" s="35"/>
    </row>
    <row r="71" spans="1:13" s="4" customFormat="1" ht="45" x14ac:dyDescent="0.25">
      <c r="A71" s="14">
        <v>6.1</v>
      </c>
      <c r="B71" s="26" t="str">
        <f t="shared" ref="B71:B76" si="3">INDEX(LSDTData, MATCH($A71,LSDTQuestionID,0), MATCH(B$12,LSDTDataHeaders,0))</f>
        <v>Assess how your organisation currently measures and understands learner engagement.</v>
      </c>
      <c r="C71" s="21"/>
      <c r="D71" s="19" t="str">
        <f>'Data tables'!$C$14&amp;CHAR(10)&amp;INDEX(LSDTData, MATCH($A71,LSDTQuestionID,0), MATCH('Data tables'!$C$14,LSDTDataHeaders,0))</f>
        <v>1. Not yet doing
Learner engagement is not yet monitored or measured.</v>
      </c>
      <c r="E71" s="18" t="str">
        <f>'Data tables'!$D$14</f>
        <v>2. Emerging</v>
      </c>
      <c r="F71" s="18" t="str">
        <f>'Data tables'!$E$14</f>
        <v>3. Progressing</v>
      </c>
      <c r="G71" s="18" t="str">
        <f>'Data tables'!$F$14</f>
        <v>4. Delivering</v>
      </c>
      <c r="H71" s="20" t="str">
        <f>IF(INDEX(Step1Answers, MATCH($A71,'Step 1 - Define ideal state'!$A$12:$A$161,0), 1)=0, "You have not yet defined your ideal state for Question "&amp;$A71&amp;".",'Data tables'!$G$14&amp;CHAR(10)&amp;"In Step 1, you defined this as: "&amp;INDEX(Step1Answers, MATCH($A71,'Step 1 - Define ideal state'!$A$12:$A$161,0), 1))</f>
        <v>You have not yet defined your ideal state for Question 6.1.</v>
      </c>
      <c r="I71" s="22"/>
      <c r="J71" s="25" t="s">
        <v>43</v>
      </c>
      <c r="K71" s="23"/>
      <c r="L71" s="24"/>
      <c r="M71" s="3"/>
    </row>
    <row r="72" spans="1:13" s="4" customFormat="1" ht="57.6" customHeight="1" x14ac:dyDescent="0.25">
      <c r="A72" s="14">
        <v>6.2</v>
      </c>
      <c r="B72" s="26" t="str">
        <f t="shared" si="3"/>
        <v>Assess how your organisation currently collects and acts upon learner feedback.</v>
      </c>
      <c r="C72" s="21"/>
      <c r="D72" s="19" t="str">
        <f>'Data tables'!$C$14&amp;CHAR(10)&amp;INDEX(LSDTData, MATCH($A72,LSDTQuestionID,0), MATCH('Data tables'!$C$14,LSDTDataHeaders,0))</f>
        <v>1. Not yet doing
Learner feedback is not yet collected or used.</v>
      </c>
      <c r="E72" s="18" t="str">
        <f>'Data tables'!$D$14</f>
        <v>2. Emerging</v>
      </c>
      <c r="F72" s="18" t="str">
        <f>'Data tables'!$E$14</f>
        <v>3. Progressing</v>
      </c>
      <c r="G72" s="18" t="str">
        <f>'Data tables'!$F$14</f>
        <v>4. Delivering</v>
      </c>
      <c r="H72" s="20" t="str">
        <f>IF(INDEX(Step1Answers, MATCH($A72,'Step 1 - Define ideal state'!$A$12:$A$161,0), 1)=0, "You have not yet defined your ideal state for Question "&amp;$A72&amp;".",'Data tables'!$G$14&amp;CHAR(10)&amp;"In Step 1, you defined this as: "&amp;INDEX(Step1Answers, MATCH($A72,'Step 1 - Define ideal state'!$A$12:$A$161,0), 1))</f>
        <v>You have not yet defined your ideal state for Question 6.2.</v>
      </c>
      <c r="I72" s="22"/>
      <c r="J72" s="25" t="s">
        <v>43</v>
      </c>
      <c r="K72" s="23"/>
      <c r="L72" s="24"/>
      <c r="M72" s="3"/>
    </row>
    <row r="73" spans="1:13" s="4" customFormat="1" ht="61.5" customHeight="1" x14ac:dyDescent="0.25">
      <c r="A73" s="14">
        <v>6.3</v>
      </c>
      <c r="B73" s="26" t="str">
        <f t="shared" si="3"/>
        <v>Assess the way your organisation currently fosters meaningful relationships between learners and teaching staff.</v>
      </c>
      <c r="C73" s="21"/>
      <c r="D73" s="19" t="str">
        <f>'Data tables'!$C$14&amp;CHAR(10)&amp;INDEX(LSDTData, MATCH($A73,LSDTQuestionID,0), MATCH('Data tables'!$C$14,LSDTDataHeaders,0))</f>
        <v>1. Not yet doing
The learning relationship between staff and learners is not yet prioritised.</v>
      </c>
      <c r="E73" s="18" t="str">
        <f>'Data tables'!$D$14</f>
        <v>2. Emerging</v>
      </c>
      <c r="F73" s="18" t="str">
        <f>'Data tables'!$E$14</f>
        <v>3. Progressing</v>
      </c>
      <c r="G73" s="18" t="str">
        <f>'Data tables'!$F$14</f>
        <v>4. Delivering</v>
      </c>
      <c r="H73" s="20" t="str">
        <f>IF(INDEX(Step1Answers, MATCH($A73,'Step 1 - Define ideal state'!$A$12:$A$161,0), 1)=0, "You have not yet defined your ideal state for Question "&amp;$A73&amp;".",'Data tables'!$G$14&amp;CHAR(10)&amp;"In Step 1, you defined this as: "&amp;INDEX(Step1Answers, MATCH($A73,'Step 1 - Define ideal state'!$A$12:$A$161,0), 1))</f>
        <v>You have not yet defined your ideal state for Question 6.3.</v>
      </c>
      <c r="I73" s="22"/>
      <c r="J73" s="25" t="s">
        <v>43</v>
      </c>
      <c r="K73" s="23"/>
      <c r="L73" s="24"/>
      <c r="M73" s="3"/>
    </row>
    <row r="74" spans="1:13" s="4" customFormat="1" ht="64.5" customHeight="1" x14ac:dyDescent="0.25">
      <c r="A74" s="14">
        <v>6.4</v>
      </c>
      <c r="B74" s="26" t="str">
        <f t="shared" si="3"/>
        <v>Assess how your organisation currently evaluates and improves teaching capability.</v>
      </c>
      <c r="C74" s="21"/>
      <c r="D74" s="19" t="str">
        <f>'Data tables'!$C$14&amp;CHAR(10)&amp;INDEX(LSDTData, MATCH($A74,LSDTQuestionID,0), MATCH('Data tables'!$C$14,LSDTDataHeaders,0))</f>
        <v>1. Not yet doing
There is not yet a system for evaluating and improving teaching capability.</v>
      </c>
      <c r="E74" s="18" t="str">
        <f>'Data tables'!$D$14</f>
        <v>2. Emerging</v>
      </c>
      <c r="F74" s="18" t="str">
        <f>'Data tables'!$E$14</f>
        <v>3. Progressing</v>
      </c>
      <c r="G74" s="18" t="str">
        <f>'Data tables'!$F$14</f>
        <v>4. Delivering</v>
      </c>
      <c r="H74" s="20" t="str">
        <f>IF(INDEX(Step1Answers, MATCH($A74,'Step 1 - Define ideal state'!$A$12:$A$161,0), 1)=0, "You have not yet defined your ideal state for Question "&amp;$A74&amp;".",'Data tables'!$G$14&amp;CHAR(10)&amp;"In Step 1, you defined this as: "&amp;INDEX(Step1Answers, MATCH($A74,'Step 1 - Define ideal state'!$A$12:$A$161,0), 1))</f>
        <v>You have not yet defined your ideal state for Question 6.4.</v>
      </c>
      <c r="I74" s="22"/>
      <c r="J74" s="25" t="s">
        <v>43</v>
      </c>
      <c r="K74" s="23"/>
      <c r="L74" s="24"/>
      <c r="M74" s="3"/>
    </row>
    <row r="75" spans="1:13" s="4" customFormat="1" ht="60" x14ac:dyDescent="0.25">
      <c r="A75" s="14">
        <v>6.5</v>
      </c>
      <c r="B75" s="26" t="str">
        <f t="shared" si="3"/>
        <v>Assess how equitable and learner-centric the access to teaching is at your organisation.</v>
      </c>
      <c r="C75" s="21"/>
      <c r="D75" s="19" t="str">
        <f>'Data tables'!$C$14&amp;CHAR(10)&amp;INDEX(LSDTData, MATCH($A75,LSDTQuestionID,0), MATCH('Data tables'!$C$14,LSDTDataHeaders,0))</f>
        <v>1. Not yet doing
Access to teaching and learning is not yet learner-centric and equity is not yet considered.</v>
      </c>
      <c r="E75" s="18" t="str">
        <f>'Data tables'!$D$14</f>
        <v>2. Emerging</v>
      </c>
      <c r="F75" s="18" t="str">
        <f>'Data tables'!$E$14</f>
        <v>3. Progressing</v>
      </c>
      <c r="G75" s="18" t="str">
        <f>'Data tables'!$F$14</f>
        <v>4. Delivering</v>
      </c>
      <c r="H75" s="20" t="str">
        <f>IF(INDEX(Step1Answers, MATCH($A75,'Step 1 - Define ideal state'!$A$12:$A$161,0), 1)=0, "You have not yet defined your ideal state for Question "&amp;$A75&amp;".",'Data tables'!$G$14&amp;CHAR(10)&amp;"In Step 1, you defined this as: "&amp;INDEX(Step1Answers, MATCH($A75,'Step 1 - Define ideal state'!$A$12:$A$161,0), 1))</f>
        <v>You have not yet defined your ideal state for Question 6.5.</v>
      </c>
      <c r="I75" s="22"/>
      <c r="J75" s="25" t="s">
        <v>43</v>
      </c>
      <c r="K75" s="23"/>
      <c r="L75" s="24"/>
      <c r="M75" s="3"/>
    </row>
    <row r="76" spans="1:13" s="4" customFormat="1" ht="60" x14ac:dyDescent="0.25">
      <c r="A76" s="14">
        <v>6.6</v>
      </c>
      <c r="B76" s="26" t="str">
        <f t="shared" si="3"/>
        <v>Assess how your organisation evaluates the suitability and quality of course content.</v>
      </c>
      <c r="C76" s="21"/>
      <c r="D76" s="19" t="str">
        <f>'Data tables'!$C$14&amp;CHAR(10)&amp;INDEX(LSDTData, MATCH($A76,LSDTQuestionID,0), MATCH('Data tables'!$C$14,LSDTDataHeaders,0))</f>
        <v>1. Not yet doing
There is not yet a system for assessing the quality or suitability of course content.</v>
      </c>
      <c r="E76" s="18" t="str">
        <f>'Data tables'!$D$14</f>
        <v>2. Emerging</v>
      </c>
      <c r="F76" s="18" t="str">
        <f>'Data tables'!$E$14</f>
        <v>3. Progressing</v>
      </c>
      <c r="G76" s="18" t="str">
        <f>'Data tables'!$F$14</f>
        <v>4. Delivering</v>
      </c>
      <c r="H76" s="20" t="str">
        <f>IF(INDEX(Step1Answers, MATCH($A76,'Step 1 - Define ideal state'!$A$12:$A$161,0), 1)=0, "You have not yet defined your ideal state for Question "&amp;$A76&amp;".",'Data tables'!$G$14&amp;CHAR(10)&amp;"In Step 1, you defined this as: "&amp;INDEX(Step1Answers, MATCH($A76,'Step 1 - Define ideal state'!$A$12:$A$161,0), 1))</f>
        <v>You have not yet defined your ideal state for Question 6.6.</v>
      </c>
      <c r="I76" s="22"/>
      <c r="J76" s="25" t="s">
        <v>43</v>
      </c>
      <c r="K76" s="23"/>
      <c r="L76" s="24"/>
      <c r="M76" s="3"/>
    </row>
    <row r="77" spans="1:13" x14ac:dyDescent="0.25">
      <c r="M77" s="3"/>
    </row>
    <row r="78" spans="1:13" x14ac:dyDescent="0.25">
      <c r="M78" s="3"/>
    </row>
    <row r="79" spans="1:13" ht="28.15" customHeight="1" x14ac:dyDescent="0.25">
      <c r="A79" s="163" t="str">
        <f>'Data tables'!$H$8</f>
        <v>Capability 7: Partnerships</v>
      </c>
      <c r="B79" s="163"/>
      <c r="C79" s="163"/>
      <c r="D79" s="163"/>
      <c r="E79" s="163"/>
      <c r="F79" s="163"/>
      <c r="G79" s="46"/>
      <c r="H79" s="46"/>
      <c r="I79" s="46"/>
      <c r="J79" s="46"/>
      <c r="K79" s="46"/>
      <c r="L79" s="46"/>
      <c r="M79" s="3"/>
    </row>
    <row r="80" spans="1:13" ht="43.15" customHeight="1" x14ac:dyDescent="0.25">
      <c r="A80" s="159" t="str">
        <f>'Data tables'!$H$9</f>
        <v>The development and support of partnerships between the TEO and relevant employers/industry, learners, family and whānau, hapū, iwi and community groups, social agencies and education providers</v>
      </c>
      <c r="B80" s="159"/>
      <c r="C80" s="159"/>
      <c r="D80" s="159"/>
      <c r="E80" s="159"/>
      <c r="F80" s="159"/>
      <c r="G80" s="63"/>
      <c r="H80" s="63"/>
      <c r="I80" s="63"/>
      <c r="J80" s="63"/>
      <c r="K80" s="63"/>
      <c r="L80" s="63"/>
      <c r="M80" s="3"/>
    </row>
    <row r="81" spans="1:13" ht="4.1500000000000004" customHeight="1" x14ac:dyDescent="0.25">
      <c r="A81" s="1"/>
      <c r="B81" s="1"/>
      <c r="C81" s="1"/>
      <c r="D81" s="1"/>
      <c r="E81" s="1"/>
      <c r="F81" s="1"/>
      <c r="G81" s="1"/>
      <c r="H81"/>
      <c r="I81"/>
      <c r="J81"/>
      <c r="K81"/>
      <c r="L81"/>
    </row>
    <row r="82" spans="1:13" s="34" customFormat="1" ht="24" customHeight="1" x14ac:dyDescent="0.25">
      <c r="A82" s="28" t="str">
        <f>'Data tables'!$A$19</f>
        <v>Question ID</v>
      </c>
      <c r="B82" s="29" t="str">
        <f>'Data tables'!$D$19</f>
        <v>Question (Assess)</v>
      </c>
      <c r="C82" s="30"/>
      <c r="D82" s="129" t="str">
        <f>'Data tables'!$A$11</f>
        <v>Assessment scale</v>
      </c>
      <c r="E82" s="127"/>
      <c r="F82" s="127"/>
      <c r="G82" s="127"/>
      <c r="H82" s="128"/>
      <c r="I82" s="30"/>
      <c r="J82" s="32" t="s">
        <v>35</v>
      </c>
      <c r="K82" s="30"/>
      <c r="L82" s="33" t="s">
        <v>36</v>
      </c>
      <c r="M82" s="35"/>
    </row>
    <row r="83" spans="1:13" s="4" customFormat="1" ht="62.25" customHeight="1" x14ac:dyDescent="0.25">
      <c r="A83" s="14">
        <v>7.1</v>
      </c>
      <c r="B83" s="26" t="str">
        <f t="shared" ref="B83:B86" si="4">INDEX(LSDTData, MATCH($A83,LSDTQuestionID,0), MATCH(B$12,LSDTDataHeaders,0))</f>
        <v>Assess how your organisation currently supports learner success outcomes with partnerships.</v>
      </c>
      <c r="C83" s="21"/>
      <c r="D83" s="19" t="str">
        <f>'Data tables'!$C$14&amp;CHAR(10)&amp;INDEX(LSDTData, MATCH($A83,LSDTQuestionID,0), MATCH('Data tables'!$C$14,LSDTDataHeaders,0))</f>
        <v>1. Not yet doing
The organisation does not yet understand how learner success could benefit from organisational partnerships.</v>
      </c>
      <c r="E83" s="18" t="str">
        <f>'Data tables'!$D$14</f>
        <v>2. Emerging</v>
      </c>
      <c r="F83" s="18" t="str">
        <f>'Data tables'!$E$14</f>
        <v>3. Progressing</v>
      </c>
      <c r="G83" s="18" t="str">
        <f>'Data tables'!$F$14</f>
        <v>4. Delivering</v>
      </c>
      <c r="H83" s="20" t="str">
        <f>IF(INDEX(Step1Answers, MATCH($A83,'Step 1 - Define ideal state'!$A$12:$A$161,0), 1)=0, "You have not yet defined your ideal state for Question "&amp;$A83&amp;".",'Data tables'!$G$14&amp;CHAR(10)&amp;"In Step 1, you defined this as: "&amp;INDEX(Step1Answers, MATCH($A83,'Step 1 - Define ideal state'!$A$12:$A$161,0), 1))</f>
        <v>You have not yet defined your ideal state for Question 7.1.</v>
      </c>
      <c r="I83" s="22"/>
      <c r="J83" s="25" t="s">
        <v>43</v>
      </c>
      <c r="K83" s="23"/>
      <c r="L83" s="24"/>
      <c r="M83" s="3"/>
    </row>
    <row r="84" spans="1:13" s="4" customFormat="1" ht="61.5" customHeight="1" x14ac:dyDescent="0.25">
      <c r="A84" s="14">
        <v>7.2</v>
      </c>
      <c r="B84" s="26" t="str">
        <f t="shared" si="4"/>
        <v>Assess how your organisation's partnerships give effect to Te Tiriti o Waitangi.</v>
      </c>
      <c r="C84" s="21"/>
      <c r="D84" s="19" t="str">
        <f>'Data tables'!$C$14&amp;CHAR(10)&amp;INDEX(LSDTData, MATCH($A84,LSDTQuestionID,0), MATCH('Data tables'!$C$14,LSDTDataHeaders,0))</f>
        <v>1. Not yet doing
Te Tiriti o Waitangi is not yet considered when developing partnerships.</v>
      </c>
      <c r="E84" s="18" t="str">
        <f>'Data tables'!$D$14</f>
        <v>2. Emerging</v>
      </c>
      <c r="F84" s="18" t="str">
        <f>'Data tables'!$E$14</f>
        <v>3. Progressing</v>
      </c>
      <c r="G84" s="18" t="str">
        <f>'Data tables'!$F$14</f>
        <v>4. Delivering</v>
      </c>
      <c r="H84" s="20" t="str">
        <f>IF(INDEX(Step1Answers, MATCH($A84,'Step 1 - Define ideal state'!$A$12:$A$161,0), 1)=0, "You have not yet defined your ideal state for Question "&amp;$A84&amp;".",'Data tables'!$G$14&amp;CHAR(10)&amp;"In Step 1, you defined this as: "&amp;INDEX(Step1Answers, MATCH($A84,'Step 1 - Define ideal state'!$A$12:$A$161,0), 1))</f>
        <v>You have not yet defined your ideal state for Question 7.2.</v>
      </c>
      <c r="I84" s="22"/>
      <c r="J84" s="25" t="s">
        <v>43</v>
      </c>
      <c r="K84" s="23"/>
      <c r="L84" s="24"/>
      <c r="M84" s="3"/>
    </row>
    <row r="85" spans="1:13" s="4" customFormat="1" ht="60" x14ac:dyDescent="0.25">
      <c r="A85" s="14">
        <v>7.3</v>
      </c>
      <c r="B85" s="26" t="str">
        <f t="shared" si="4"/>
        <v>Assess how your organisation currently identifies partnerships that support learner success outcomes.</v>
      </c>
      <c r="C85" s="21"/>
      <c r="D85" s="19" t="str">
        <f>'Data tables'!$C$14&amp;CHAR(10)&amp;INDEX(LSDTData, MATCH($A85,LSDTQuestionID,0), MATCH('Data tables'!$C$14,LSDTDataHeaders,0))</f>
        <v>1. Not yet doing
The organisation cannot yet identify what specific partnerships could support learner success.</v>
      </c>
      <c r="E85" s="18" t="str">
        <f>'Data tables'!$D$14</f>
        <v>2. Emerging</v>
      </c>
      <c r="F85" s="18" t="str">
        <f>'Data tables'!$E$14</f>
        <v>3. Progressing</v>
      </c>
      <c r="G85" s="18" t="str">
        <f>'Data tables'!$F$14</f>
        <v>4. Delivering</v>
      </c>
      <c r="H85" s="20" t="str">
        <f>IF(INDEX(Step1Answers, MATCH($A85,'Step 1 - Define ideal state'!$A$12:$A$161,0), 1)=0, "You have not yet defined your ideal state for Question "&amp;$A85&amp;".",'Data tables'!$G$14&amp;CHAR(10)&amp;"In Step 1, you defined this as: "&amp;INDEX(Step1Answers, MATCH($A85,'Step 1 - Define ideal state'!$A$12:$A$161,0), 1))</f>
        <v>You have not yet defined your ideal state for Question 7.3.</v>
      </c>
      <c r="I85" s="22"/>
      <c r="J85" s="25" t="s">
        <v>43</v>
      </c>
      <c r="K85" s="23"/>
      <c r="L85" s="24"/>
      <c r="M85" s="3"/>
    </row>
    <row r="86" spans="1:13" s="4" customFormat="1" ht="75" x14ac:dyDescent="0.25">
      <c r="A86" s="14">
        <v>7.4</v>
      </c>
      <c r="B86" s="26" t="str">
        <f t="shared" si="4"/>
        <v>Assess how your organisation currently maintains a shared understanding of learner success outcomes in your partnerships.</v>
      </c>
      <c r="C86" s="21"/>
      <c r="D86" s="19" t="str">
        <f>'Data tables'!$C$14&amp;CHAR(10)&amp;INDEX(LSDTData, MATCH($A86,LSDTQuestionID,0), MATCH('Data tables'!$C$14,LSDTDataHeaders,0))</f>
        <v>1. Not yet doing
The organisation does not yet maintain a shared understanding of learner success outcomes with partners.</v>
      </c>
      <c r="E86" s="18" t="str">
        <f>'Data tables'!$D$14</f>
        <v>2. Emerging</v>
      </c>
      <c r="F86" s="18" t="str">
        <f>'Data tables'!$E$14</f>
        <v>3. Progressing</v>
      </c>
      <c r="G86" s="18" t="str">
        <f>'Data tables'!$F$14</f>
        <v>4. Delivering</v>
      </c>
      <c r="H86" s="20" t="str">
        <f>IF(INDEX(Step1Answers, MATCH($A86,'Step 1 - Define ideal state'!$A$12:$A$161,0), 1)=0, "You have not yet defined your ideal state for Question "&amp;$A86&amp;".",'Data tables'!$G$14&amp;CHAR(10)&amp;"In Step 1, you defined this as: "&amp;INDEX(Step1Answers, MATCH($A86,'Step 1 - Define ideal state'!$A$12:$A$161,0), 1))</f>
        <v>You have not yet defined your ideal state for Question 7.4.</v>
      </c>
      <c r="I86" s="22"/>
      <c r="J86" s="25" t="s">
        <v>43</v>
      </c>
      <c r="K86" s="23"/>
      <c r="L86" s="24"/>
      <c r="M86" s="3"/>
    </row>
    <row r="89" spans="1:13" ht="18.75" x14ac:dyDescent="0.25">
      <c r="A89" s="158" t="s">
        <v>51</v>
      </c>
      <c r="B89" s="158"/>
      <c r="C89" s="158"/>
      <c r="D89" s="126" t="s">
        <v>16</v>
      </c>
      <c r="E89"/>
      <c r="F89"/>
      <c r="G89"/>
      <c r="H89"/>
      <c r="I89"/>
      <c r="J89"/>
      <c r="K89"/>
      <c r="L89"/>
    </row>
    <row r="90" spans="1:13" ht="42" customHeight="1" x14ac:dyDescent="0.25">
      <c r="A90" s="151" t="s">
        <v>52</v>
      </c>
      <c r="B90" s="151"/>
      <c r="C90" s="151"/>
      <c r="D90" s="120"/>
      <c r="E90"/>
      <c r="F90"/>
      <c r="G90"/>
      <c r="H90"/>
      <c r="I90"/>
      <c r="J90"/>
      <c r="K90"/>
      <c r="L90"/>
    </row>
  </sheetData>
  <mergeCells count="18">
    <mergeCell ref="A44:F44"/>
    <mergeCell ref="A33:F33"/>
    <mergeCell ref="A20:F20"/>
    <mergeCell ref="A1:F1"/>
    <mergeCell ref="A90:C90"/>
    <mergeCell ref="A89:C89"/>
    <mergeCell ref="A2:F2"/>
    <mergeCell ref="A68:F68"/>
    <mergeCell ref="A80:F80"/>
    <mergeCell ref="A45:F45"/>
    <mergeCell ref="A57:F57"/>
    <mergeCell ref="A9:F9"/>
    <mergeCell ref="A67:F67"/>
    <mergeCell ref="A79:F79"/>
    <mergeCell ref="A10:F10"/>
    <mergeCell ref="A21:F21"/>
    <mergeCell ref="A34:F34"/>
    <mergeCell ref="A56:F56"/>
  </mergeCells>
  <phoneticPr fontId="5" type="noConversion"/>
  <conditionalFormatting sqref="D13:H17 D37:H41 D71:H76 D24:H30 D48:H53 D60:H64 D83:H86">
    <cfRule type="expression" dxfId="105" priority="80">
      <formula>IF($J13=(INDEX(AssessmentScaleNames,1,6)),TRUE,FALSE)</formula>
    </cfRule>
  </conditionalFormatting>
  <conditionalFormatting sqref="D13:D17 D37:D41 D71:D76 D24:D30 D48:D53 D60:D64 D83:D86">
    <cfRule type="expression" dxfId="104" priority="76">
      <formula>IF($J13=(INDEX(AssessmentScaleNames,1,2)),TRUE,FALSE)</formula>
    </cfRule>
  </conditionalFormatting>
  <conditionalFormatting sqref="D13:E17 D37:E41 D71:E76 D24:E30 D48:E53 D60:E64 D83:E86">
    <cfRule type="expression" dxfId="103" priority="77">
      <formula>IF($J13=(INDEX(AssessmentScaleNames,1,3)),TRUE,FALSE)</formula>
    </cfRule>
  </conditionalFormatting>
  <conditionalFormatting sqref="D13:F17 D37:F41 D71:F76 D24:F30 D48:F53 D60:F64 D83:F86">
    <cfRule type="expression" dxfId="102" priority="78">
      <formula>IF($J13=(INDEX(AssessmentScaleNames,1,4)),TRUE,FALSE)</formula>
    </cfRule>
  </conditionalFormatting>
  <conditionalFormatting sqref="D13:G17 D37:G41 D71:G76 D24:G30 D48:G53 D60:G64 D83:G86">
    <cfRule type="expression" dxfId="101" priority="79">
      <formula>IF($J13=(INDEX(AssessmentScaleNames,1,5)),TRUE,FALSE)</formula>
    </cfRule>
  </conditionalFormatting>
  <conditionalFormatting sqref="J13:J17 J37:J41 J71:J76 J24:J30 J48:J53 J60:J64 J83:J86">
    <cfRule type="expression" dxfId="100" priority="75">
      <formula>IF($J13=(INDEX(AssessmentScaleNames,1,1)),TRUE,FALSE)</formula>
    </cfRule>
  </conditionalFormatting>
  <conditionalFormatting sqref="D24:H30">
    <cfRule type="expression" dxfId="99" priority="74">
      <formula>IF($J24=(INDEX(AssessmentScaleNames,1,6)),TRUE,FALSE)</formula>
    </cfRule>
  </conditionalFormatting>
  <conditionalFormatting sqref="D24:D30">
    <cfRule type="expression" dxfId="98" priority="70">
      <formula>IF($J24=(INDEX(AssessmentScaleNames,1,2)),TRUE,FALSE)</formula>
    </cfRule>
  </conditionalFormatting>
  <conditionalFormatting sqref="D24:E30">
    <cfRule type="expression" dxfId="97" priority="71">
      <formula>IF($J24=(INDEX(AssessmentScaleNames,1,3)),TRUE,FALSE)</formula>
    </cfRule>
  </conditionalFormatting>
  <conditionalFormatting sqref="D24:F30">
    <cfRule type="expression" dxfId="96" priority="72">
      <formula>IF($J24=(INDEX(AssessmentScaleNames,1,4)),TRUE,FALSE)</formula>
    </cfRule>
  </conditionalFormatting>
  <conditionalFormatting sqref="D24:G30">
    <cfRule type="expression" dxfId="95" priority="73">
      <formula>IF($J24=(INDEX(AssessmentScaleNames,1,5)),TRUE,FALSE)</formula>
    </cfRule>
  </conditionalFormatting>
  <conditionalFormatting sqref="D37:H41">
    <cfRule type="expression" dxfId="94" priority="62">
      <formula>IF($J37=(INDEX(AssessmentScaleNames,1,6)),TRUE,FALSE)</formula>
    </cfRule>
  </conditionalFormatting>
  <conditionalFormatting sqref="D37:D41">
    <cfRule type="expression" dxfId="93" priority="58">
      <formula>IF($J37=(INDEX(AssessmentScaleNames,1,2)),TRUE,FALSE)</formula>
    </cfRule>
  </conditionalFormatting>
  <conditionalFormatting sqref="D37:E41">
    <cfRule type="expression" dxfId="92" priority="59">
      <formula>IF($J37=(INDEX(AssessmentScaleNames,1,3)),TRUE,FALSE)</formula>
    </cfRule>
  </conditionalFormatting>
  <conditionalFormatting sqref="D37:F41">
    <cfRule type="expression" dxfId="91" priority="60">
      <formula>IF($J37=(INDEX(AssessmentScaleNames,1,4)),TRUE,FALSE)</formula>
    </cfRule>
  </conditionalFormatting>
  <conditionalFormatting sqref="D37:G41">
    <cfRule type="expression" dxfId="90" priority="61">
      <formula>IF($J37=(INDEX(AssessmentScaleNames,1,5)),TRUE,FALSE)</formula>
    </cfRule>
  </conditionalFormatting>
  <conditionalFormatting sqref="D48:H53">
    <cfRule type="expression" dxfId="89" priority="56">
      <formula>IF($J48=(INDEX(AssessmentScaleNames,1,6)),TRUE,FALSE)</formula>
    </cfRule>
  </conditionalFormatting>
  <conditionalFormatting sqref="D48:D53">
    <cfRule type="expression" dxfId="88" priority="52">
      <formula>IF($J48=(INDEX(AssessmentScaleNames,1,2)),TRUE,FALSE)</formula>
    </cfRule>
  </conditionalFormatting>
  <conditionalFormatting sqref="D48:E53">
    <cfRule type="expression" dxfId="87" priority="53">
      <formula>IF($J48=(INDEX(AssessmentScaleNames,1,3)),TRUE,FALSE)</formula>
    </cfRule>
  </conditionalFormatting>
  <conditionalFormatting sqref="D48:F53">
    <cfRule type="expression" dxfId="86" priority="54">
      <formula>IF($J48=(INDEX(AssessmentScaleNames,1,4)),TRUE,FALSE)</formula>
    </cfRule>
  </conditionalFormatting>
  <conditionalFormatting sqref="D48:G53">
    <cfRule type="expression" dxfId="85" priority="55">
      <formula>IF($J48=(INDEX(AssessmentScaleNames,1,5)),TRUE,FALSE)</formula>
    </cfRule>
  </conditionalFormatting>
  <conditionalFormatting sqref="D60:H64">
    <cfRule type="expression" dxfId="84" priority="50">
      <formula>IF($J60=(INDEX(AssessmentScaleNames,1,6)),TRUE,FALSE)</formula>
    </cfRule>
  </conditionalFormatting>
  <conditionalFormatting sqref="D60:D64">
    <cfRule type="expression" dxfId="83" priority="46">
      <formula>IF($J60=(INDEX(AssessmentScaleNames,1,2)),TRUE,FALSE)</formula>
    </cfRule>
  </conditionalFormatting>
  <conditionalFormatting sqref="D60:E64">
    <cfRule type="expression" dxfId="82" priority="47">
      <formula>IF($J60=(INDEX(AssessmentScaleNames,1,3)),TRUE,FALSE)</formula>
    </cfRule>
  </conditionalFormatting>
  <conditionalFormatting sqref="D60:F64">
    <cfRule type="expression" dxfId="81" priority="48">
      <formula>IF($J60=(INDEX(AssessmentScaleNames,1,4)),TRUE,FALSE)</formula>
    </cfRule>
  </conditionalFormatting>
  <conditionalFormatting sqref="D60:G64">
    <cfRule type="expression" dxfId="80" priority="49">
      <formula>IF($J60=(INDEX(AssessmentScaleNames,1,5)),TRUE,FALSE)</formula>
    </cfRule>
  </conditionalFormatting>
  <conditionalFormatting sqref="D71:H75">
    <cfRule type="expression" dxfId="79" priority="38">
      <formula>IF($J71=(INDEX(AssessmentScaleNames,1,6)),TRUE,FALSE)</formula>
    </cfRule>
  </conditionalFormatting>
  <conditionalFormatting sqref="D71:D75">
    <cfRule type="expression" dxfId="78" priority="34">
      <formula>IF($J71=(INDEX(AssessmentScaleNames,1,2)),TRUE,FALSE)</formula>
    </cfRule>
  </conditionalFormatting>
  <conditionalFormatting sqref="D71:E75">
    <cfRule type="expression" dxfId="77" priority="35">
      <formula>IF($J71=(INDEX(AssessmentScaleNames,1,3)),TRUE,FALSE)</formula>
    </cfRule>
  </conditionalFormatting>
  <conditionalFormatting sqref="D71:F75">
    <cfRule type="expression" dxfId="76" priority="36">
      <formula>IF($J71=(INDEX(AssessmentScaleNames,1,4)),TRUE,FALSE)</formula>
    </cfRule>
  </conditionalFormatting>
  <conditionalFormatting sqref="D71:G75">
    <cfRule type="expression" dxfId="75" priority="37">
      <formula>IF($J71=(INDEX(AssessmentScaleNames,1,5)),TRUE,FALSE)</formula>
    </cfRule>
  </conditionalFormatting>
  <conditionalFormatting sqref="D76:H76">
    <cfRule type="expression" dxfId="74" priority="32">
      <formula>IF($J76=(INDEX(AssessmentScaleNames,1,6)),TRUE,FALSE)</formula>
    </cfRule>
  </conditionalFormatting>
  <conditionalFormatting sqref="D76">
    <cfRule type="expression" dxfId="73" priority="28">
      <formula>IF($J76=(INDEX(AssessmentScaleNames,1,2)),TRUE,FALSE)</formula>
    </cfRule>
  </conditionalFormatting>
  <conditionalFormatting sqref="D76:E76">
    <cfRule type="expression" dxfId="72" priority="29">
      <formula>IF($J76=(INDEX(AssessmentScaleNames,1,3)),TRUE,FALSE)</formula>
    </cfRule>
  </conditionalFormatting>
  <conditionalFormatting sqref="D76:F76">
    <cfRule type="expression" dxfId="71" priority="30">
      <formula>IF($J76=(INDEX(AssessmentScaleNames,1,4)),TRUE,FALSE)</formula>
    </cfRule>
  </conditionalFormatting>
  <conditionalFormatting sqref="D76:G76">
    <cfRule type="expression" dxfId="70" priority="31">
      <formula>IF($J76=(INDEX(AssessmentScaleNames,1,5)),TRUE,FALSE)</formula>
    </cfRule>
  </conditionalFormatting>
  <conditionalFormatting sqref="D6:H6">
    <cfRule type="expression" dxfId="69" priority="6">
      <formula>IF($J6=(INDEX(AssessmentScaleNames,1,6)),TRUE,FALSE)</formula>
    </cfRule>
  </conditionalFormatting>
  <conditionalFormatting sqref="D6">
    <cfRule type="expression" dxfId="68" priority="5">
      <formula>IF($J6=(INDEX(AssessmentScaleNames,1,2)),TRUE,FALSE)</formula>
    </cfRule>
  </conditionalFormatting>
  <conditionalFormatting sqref="D6:E6">
    <cfRule type="expression" dxfId="67" priority="4">
      <formula>IF($J6=(INDEX(AssessmentScaleNames,1,3)),TRUE,FALSE)</formula>
    </cfRule>
  </conditionalFormatting>
  <conditionalFormatting sqref="D6:F6">
    <cfRule type="expression" dxfId="66" priority="81">
      <formula>IF($J6=(INDEX(AssessmentScaleNames,1,4)),TRUE,FALSE)</formula>
    </cfRule>
  </conditionalFormatting>
  <conditionalFormatting sqref="D6:G6">
    <cfRule type="expression" dxfId="65" priority="82">
      <formula>IF($J6=(INDEX(AssessmentScaleNames,1,5)),TRUE,FALSE)</formula>
    </cfRule>
  </conditionalFormatting>
  <conditionalFormatting sqref="J6">
    <cfRule type="expression" dxfId="64" priority="1">
      <formula>IF($J6=(INDEX(AssessmentScaleNames,1,1)),TRUE,FALSE)</formula>
    </cfRule>
  </conditionalFormatting>
  <dataValidations count="1">
    <dataValidation type="list" allowBlank="1" showInputMessage="1" showErrorMessage="1" prompt="Pick the number that best represents your organisation's progress." sqref="J71:J76 J6 J37:J41 J24:J30 J60:J64 J83:J86 J13:J17 J48:J53" xr:uid="{CC43A682-ACDF-4D53-956C-6CB521F834C8}">
      <formula1>AssessmentScaleNames</formula1>
    </dataValidation>
  </dataValidations>
  <hyperlinks>
    <hyperlink ref="D89" location="'Step 3 - Identify opportunities'!A1" display="Go to Step 3 &gt;" xr:uid="{3A6394A8-5579-48CB-850F-E2845AFD91E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ABA9A-ADDC-4210-9D17-216C82CB0A81}">
  <sheetPr codeName="Sheet4">
    <pageSetUpPr fitToPage="1"/>
  </sheetPr>
  <dimension ref="A1:Q93"/>
  <sheetViews>
    <sheetView zoomScaleNormal="100" workbookViewId="0">
      <selection sqref="A1:D1"/>
    </sheetView>
  </sheetViews>
  <sheetFormatPr defaultRowHeight="15" x14ac:dyDescent="0.25"/>
  <cols>
    <col min="1" max="1" width="12.7109375" customWidth="1"/>
    <col min="2" max="3" width="32.7109375" style="3" customWidth="1"/>
    <col min="4" max="4" width="1.7109375" style="3" customWidth="1"/>
    <col min="5" max="9" width="4.7109375" style="3" customWidth="1"/>
    <col min="10" max="10" width="1.7109375" style="3" customWidth="1"/>
    <col min="11" max="11" width="32.7109375" style="3" customWidth="1"/>
    <col min="12" max="12" width="1.7109375" style="3" customWidth="1"/>
    <col min="13" max="13" width="32.7109375" style="5" customWidth="1"/>
    <col min="14" max="14" width="32.28515625" customWidth="1"/>
    <col min="16" max="16" width="8.85546875" customWidth="1"/>
  </cols>
  <sheetData>
    <row r="1" spans="1:16" s="81" customFormat="1" ht="31.9" customHeight="1" x14ac:dyDescent="0.25">
      <c r="A1" s="142" t="s">
        <v>15</v>
      </c>
      <c r="B1" s="142"/>
      <c r="C1" s="142"/>
      <c r="D1" s="142"/>
      <c r="E1" s="124"/>
      <c r="F1" s="116"/>
      <c r="G1" s="116"/>
      <c r="H1" s="116"/>
      <c r="I1" s="116"/>
      <c r="J1" s="116"/>
      <c r="K1" s="116"/>
      <c r="L1" s="116"/>
      <c r="M1" s="112" t="str">
        <f>'Data tables'!$E$1</f>
        <v>LSDT - Version 1.0</v>
      </c>
    </row>
    <row r="2" spans="1:16" s="81" customFormat="1" ht="79.900000000000006" customHeight="1" x14ac:dyDescent="0.25">
      <c r="A2" s="147" t="s">
        <v>53</v>
      </c>
      <c r="B2" s="147"/>
      <c r="C2" s="147"/>
      <c r="D2" s="147"/>
      <c r="E2" s="79"/>
      <c r="F2" s="79"/>
      <c r="G2" s="79"/>
      <c r="H2" s="79"/>
      <c r="I2" s="79"/>
      <c r="J2" s="79"/>
      <c r="K2" s="79"/>
      <c r="L2" s="79"/>
      <c r="M2" s="80"/>
    </row>
    <row r="3" spans="1:16" x14ac:dyDescent="0.25">
      <c r="A3" s="113"/>
      <c r="B3" s="113"/>
      <c r="C3" s="113"/>
      <c r="D3" s="113"/>
      <c r="E3" s="113"/>
      <c r="F3" s="113"/>
      <c r="G3" s="113"/>
      <c r="H3" s="113"/>
      <c r="I3" s="113"/>
      <c r="J3" s="113"/>
      <c r="K3" s="113"/>
      <c r="L3" s="113"/>
      <c r="M3" s="113"/>
    </row>
    <row r="4" spans="1:16" ht="24" customHeight="1" x14ac:dyDescent="0.25">
      <c r="A4" s="171" t="s">
        <v>54</v>
      </c>
      <c r="B4" s="171"/>
      <c r="C4" s="171"/>
      <c r="D4" s="171"/>
      <c r="E4" s="114"/>
      <c r="F4" s="114"/>
      <c r="G4" s="114"/>
      <c r="H4" s="114"/>
      <c r="I4" s="114"/>
      <c r="J4" s="114"/>
      <c r="K4" s="114"/>
      <c r="L4" s="114"/>
      <c r="M4" s="114"/>
    </row>
    <row r="5" spans="1:16" ht="54" customHeight="1" x14ac:dyDescent="0.25">
      <c r="A5" s="172" t="s">
        <v>55</v>
      </c>
      <c r="B5" s="172"/>
      <c r="C5" s="172"/>
      <c r="D5" s="172"/>
      <c r="E5" s="69"/>
      <c r="F5" s="69"/>
      <c r="G5" s="69"/>
      <c r="H5" s="69"/>
      <c r="I5" s="69"/>
      <c r="J5" s="69"/>
      <c r="K5" s="69"/>
      <c r="L5" s="69"/>
      <c r="M5" s="69"/>
    </row>
    <row r="6" spans="1:16" ht="40.15" customHeight="1" x14ac:dyDescent="0.25">
      <c r="A6" s="6" t="s">
        <v>56</v>
      </c>
      <c r="B6" s="7" t="s">
        <v>57</v>
      </c>
      <c r="C6" s="8" t="s">
        <v>58</v>
      </c>
    </row>
    <row r="7" spans="1:16" ht="43.5" customHeight="1" x14ac:dyDescent="0.25">
      <c r="A7" s="52">
        <v>1</v>
      </c>
      <c r="B7" s="131" t="str" cm="1">
        <f t="array" ref="B7">INDEX(CapabilityNames,1,$A7)</f>
        <v>Capability 1: People, culture and leadership</v>
      </c>
      <c r="C7" s="51" t="str" cm="1">
        <f t="array" ref="C7">INDEX(LSDTData, _xlfn.XMATCH($A7+0.1, LSDTQuestionID), _xlfn.XMATCH('Data tables'!$K$19, LSDTDataHeaders))</f>
        <v>You have not yet assessed your organisation on any questions in this capability.</v>
      </c>
    </row>
    <row r="8" spans="1:16" ht="44.25" customHeight="1" x14ac:dyDescent="0.25">
      <c r="A8" s="53">
        <v>2</v>
      </c>
      <c r="B8" s="132" t="str" cm="1">
        <f t="array" ref="B8">INDEX(CapabilityNames,1,$A8)</f>
        <v>Capability 2: Data and technology</v>
      </c>
      <c r="C8" s="51" t="str" cm="1">
        <f t="array" ref="C8">INDEX(LSDTData, _xlfn.XMATCH($A8+0.1, LSDTQuestionID), _xlfn.XMATCH('Data tables'!$K$19, LSDTDataHeaders))</f>
        <v>You have not yet assessed your organisation on any questions in this capability.</v>
      </c>
    </row>
    <row r="9" spans="1:16" ht="45.75" customHeight="1" x14ac:dyDescent="0.25">
      <c r="A9" s="54">
        <v>3</v>
      </c>
      <c r="B9" s="133" t="str" cm="1">
        <f t="array" ref="B9">INDEX(CapabilityNames,1,$A9)</f>
        <v>Capability 3: Guided pathways</v>
      </c>
      <c r="C9" s="51" t="str" cm="1">
        <f t="array" ref="C9">INDEX(LSDTData, _xlfn.XMATCH($A9+0.1, LSDTQuestionID), _xlfn.XMATCH('Data tables'!$K$19, LSDTDataHeaders))</f>
        <v>You have not yet assessed your organisation on any questions in this capability.</v>
      </c>
    </row>
    <row r="10" spans="1:16" ht="43.5" customHeight="1" x14ac:dyDescent="0.25">
      <c r="A10" s="55">
        <v>4</v>
      </c>
      <c r="B10" s="134" t="str" cm="1">
        <f t="array" ref="B10">INDEX(CapabilityNames,1,$A10)</f>
        <v>Capability 4: Holistic learner supports</v>
      </c>
      <c r="C10" s="51" t="str" cm="1">
        <f t="array" ref="C10">INDEX(LSDTData, _xlfn.XMATCH($A10+0.1, LSDTQuestionID), _xlfn.XMATCH('Data tables'!$K$19, LSDTDataHeaders))</f>
        <v>You have not yet assessed your organisation on any questions in this capability.</v>
      </c>
    </row>
    <row r="11" spans="1:16" ht="45" customHeight="1" x14ac:dyDescent="0.25">
      <c r="A11" s="56">
        <v>5</v>
      </c>
      <c r="B11" s="135" t="str" cm="1">
        <f t="array" ref="B11">INDEX(CapabilityNames,1,$A11)</f>
        <v>Capability 5: Learner-centric systems</v>
      </c>
      <c r="C11" s="51" t="str" cm="1">
        <f t="array" ref="C11">INDEX(LSDTData, _xlfn.XMATCH($A11+0.1, LSDTQuestionID), _xlfn.XMATCH('Data tables'!$K$19, LSDTDataHeaders))</f>
        <v>You have not yet assessed your organisation on any questions in this capability.</v>
      </c>
    </row>
    <row r="12" spans="1:16" ht="45" customHeight="1" x14ac:dyDescent="0.25">
      <c r="A12" s="57">
        <v>6</v>
      </c>
      <c r="B12" s="136" t="str" cm="1">
        <f t="array" ref="B12">INDEX(CapabilityNames,1,$A12)</f>
        <v>Capability 6: Teaching and learning</v>
      </c>
      <c r="C12" s="51" t="str" cm="1">
        <f t="array" ref="C12">INDEX(LSDTData, _xlfn.XMATCH($A12+0.1, LSDTQuestionID), _xlfn.XMATCH('Data tables'!$K$19, LSDTDataHeaders))</f>
        <v>You have not yet assessed your organisation on any questions in this capability.</v>
      </c>
    </row>
    <row r="13" spans="1:16" ht="45.75" customHeight="1" x14ac:dyDescent="0.25">
      <c r="A13" s="58">
        <v>7</v>
      </c>
      <c r="B13" s="137" t="str" cm="1">
        <f t="array" ref="B13">INDEX(CapabilityNames,1,$A13)</f>
        <v>Capability 7: Partnerships</v>
      </c>
      <c r="C13" s="51" t="str" cm="1">
        <f t="array" ref="C13">INDEX(LSDTData, _xlfn.XMATCH($A13+0.1, LSDTQuestionID), _xlfn.XMATCH('Data tables'!$K$19, LSDTDataHeaders))</f>
        <v>You have not yet assessed your organisation on any questions in this capability.</v>
      </c>
    </row>
    <row r="14" spans="1:16" ht="24" customHeight="1" x14ac:dyDescent="0.25"/>
    <row r="15" spans="1:16" ht="24" customHeight="1" x14ac:dyDescent="0.25"/>
    <row r="16" spans="1:16" ht="24" customHeight="1" x14ac:dyDescent="0.25">
      <c r="A16" s="161" t="str">
        <f>'Data tables'!$B$8</f>
        <v>Capability 1: People, culture and leadership</v>
      </c>
      <c r="B16" s="161"/>
      <c r="C16" s="161"/>
      <c r="D16" s="17"/>
      <c r="E16" s="60" t="str">
        <f>IFERROR("Capability: "&amp;INDEX(AssessmentScale, 2, MATCH(ROUNDDOWN(INDEX(LSDTData, MATCH($A20, LSDTQuestionID, 0), MATCH("Capability Average Score", LSDTDataHeaders, 0)),0), INDEX(AssessmentScale,1,),0)),"")</f>
        <v/>
      </c>
      <c r="F16" s="49"/>
      <c r="G16" s="49"/>
      <c r="H16" s="49"/>
      <c r="I16" s="50"/>
      <c r="J16" s="17"/>
      <c r="K16" s="17"/>
      <c r="L16" s="17"/>
      <c r="M16" s="17"/>
      <c r="N16" s="2"/>
      <c r="O16" s="2"/>
      <c r="P16" s="2"/>
    </row>
    <row r="17" spans="1:17" ht="43.15" customHeight="1" x14ac:dyDescent="0.25">
      <c r="A17" s="148" t="str">
        <f>'Data tables'!$B$9</f>
        <v>The commitment and collaboration of the tertiary education organisation’s (TEO’s) leadership to culturally conscious learner success for all, a clear vision for desired change, and a whole-of-organisation approach</v>
      </c>
      <c r="B17" s="148"/>
      <c r="C17" s="148"/>
      <c r="D17" s="62"/>
      <c r="E17" s="62"/>
      <c r="F17" s="62"/>
      <c r="G17" s="62"/>
      <c r="H17" s="62"/>
      <c r="I17" s="62"/>
      <c r="J17" s="62"/>
      <c r="K17" s="62"/>
      <c r="L17" s="62"/>
      <c r="M17" s="62"/>
      <c r="N17" s="1"/>
      <c r="O17" s="1"/>
      <c r="P17" s="1"/>
    </row>
    <row r="18" spans="1:17" ht="4.1500000000000004" customHeight="1" x14ac:dyDescent="0.25">
      <c r="A18" s="130"/>
      <c r="B18" s="130"/>
      <c r="C18" s="1"/>
      <c r="D18" s="1"/>
      <c r="E18" s="1"/>
      <c r="F18" s="1"/>
      <c r="G18" s="1"/>
      <c r="H18" s="1"/>
      <c r="I18" s="1"/>
      <c r="J18" s="1"/>
      <c r="K18" s="1"/>
      <c r="L18" s="1"/>
      <c r="M18" s="1"/>
      <c r="N18" s="1"/>
      <c r="O18" s="1"/>
      <c r="P18" s="1"/>
    </row>
    <row r="19" spans="1:17" s="34" customFormat="1" ht="24" customHeight="1" x14ac:dyDescent="0.25">
      <c r="A19" s="28" t="str">
        <f>'Data tables'!$A$19</f>
        <v>Question ID</v>
      </c>
      <c r="B19" s="31" t="str">
        <f>'Data tables'!$D$19</f>
        <v>Question (Assess)</v>
      </c>
      <c r="C19" s="59" t="s">
        <v>59</v>
      </c>
      <c r="D19" s="30"/>
      <c r="E19" s="168" t="s">
        <v>60</v>
      </c>
      <c r="F19" s="169"/>
      <c r="G19" s="169"/>
      <c r="H19" s="169"/>
      <c r="I19" s="170"/>
      <c r="J19" s="30"/>
      <c r="K19" s="32" t="s">
        <v>61</v>
      </c>
      <c r="L19" s="30"/>
      <c r="M19" s="33" t="s">
        <v>36</v>
      </c>
    </row>
    <row r="20" spans="1:17" s="4" customFormat="1" ht="60" x14ac:dyDescent="0.25">
      <c r="A20" s="14">
        <v>1.1000000000000001</v>
      </c>
      <c r="B20" s="26" t="str">
        <f>"You were asked to: "&amp;INDEX('Data tables'!$B$20:$E$57, MATCH($A20,'Data tables'!$A$20:$A$57,0), MATCH(B$19,'Data tables'!$B$19:$E$19,0))</f>
        <v>You were asked to: Assess how your organisation currently communicates learner success through its mission/vision.</v>
      </c>
      <c r="C20" s="47" t="str" cm="1">
        <f t="array" ref="C20">INDEX(LSDTData, _xlfn.XMATCH($A20,LSDTQuestionID),_xlfn.XMATCH('Data tables'!$H$19, LSDTDataHeaders))</f>
        <v>You have not yet assessed your organisation on Question 1.1.</v>
      </c>
      <c r="D20" s="21"/>
      <c r="E20" s="48" t="str">
        <f>IFERROR(IF(INDEX(LSDTData, MATCH($A20, LSDTQuestionID, 0), MATCH("User Score (Numerical)", LSDTDataHeaders, 0))=(INDEX(AssessmentScale,1,1)),INDEX(AssessmentScale,2,1),""),"")</f>
        <v/>
      </c>
      <c r="F20" s="49" t="str">
        <f>IFERROR(IF(INDEX(LSDTData, MATCH($A20, LSDTQuestionID, 0), MATCH("User Score (Numerical)", LSDTDataHeaders, 0))=(INDEX(AssessmentScale,1,2)),INDEX(AssessmentScale,2,2),""),"")</f>
        <v/>
      </c>
      <c r="G20" s="49" t="str">
        <f>IFERROR(IF(INDEX(LSDTData, MATCH($A20, LSDTQuestionID, 0), MATCH("User Score (Numerical)", LSDTDataHeaders, 0))=(INDEX(AssessmentScale,1,3)),INDEX(AssessmentScale,2,3),""),"")</f>
        <v/>
      </c>
      <c r="H20" s="49" t="str">
        <f>IFERROR(IF(INDEX(LSDTData, MATCH($A20, LSDTQuestionID, 0), MATCH("User Score (Numerical)", LSDTDataHeaders, 0))=(INDEX(AssessmentScale,1,4)),INDEX(AssessmentScale,2,4),""),"")</f>
        <v/>
      </c>
      <c r="I20" s="50" t="str">
        <f>IFERROR(IF(INDEX(LSDTData, MATCH($A20, LSDTQuestionID, 0), MATCH("User Score (Numerical)", LSDTDataHeaders, 0))=(INDEX(AssessmentScale,1,5)),INDEX(AssessmentScale,2,5),""),"")</f>
        <v/>
      </c>
      <c r="J20" s="21"/>
      <c r="K20" s="47" t="str" cm="1">
        <f t="array" ref="K20">INDEX(LSDTData, _xlfn.XMATCH($A20,LSDTQuestionID),_xlfn.XMATCH('Data tables'!$I$19, LSDTDataHeaders))</f>
        <v>You have not yet defined the ideal state for Question 1.1.</v>
      </c>
      <c r="L20" s="21"/>
      <c r="M20" s="47" t="str">
        <f>IF(INDEX(Step2Responses, MATCH($A20,'Step 2 - Assess current state'!$A$12:$A$86,0), MATCH(M$19,'Step 2 - Assess current state'!$A$12:$L$12,0))=0, "There are no notes to display for Question "&amp;$A20&amp;".", INDEX(Step2Responses, MATCH($A20,'Step 2 - Assess current state'!$A$12:$A$86,0), MATCH(M$19,'Step 2 - Assess current state'!$A$12:$L$12,0)))</f>
        <v>Test notes 1.1</v>
      </c>
      <c r="N20" s="3"/>
    </row>
    <row r="21" spans="1:17" s="4" customFormat="1" ht="60.6" customHeight="1" x14ac:dyDescent="0.25">
      <c r="A21" s="14">
        <v>1.2</v>
      </c>
      <c r="B21" s="26" t="str">
        <f>"You were asked to: "&amp;INDEX('Data tables'!$B$20:$E$57, MATCH($A21,'Data tables'!$A$20:$A$57,0), MATCH(B$19,'Data tables'!$B$19:$E$19,0))</f>
        <v>You were asked to: Assess how your leadership currently champions learner success.</v>
      </c>
      <c r="C21" s="47" t="str" cm="1">
        <f t="array" ref="C21">INDEX(LSDTData, _xlfn.XMATCH($A21,LSDTQuestionID),_xlfn.XMATCH('Data tables'!$H$19, LSDTDataHeaders))</f>
        <v>You have not yet assessed your organisation on Question 1.2.</v>
      </c>
      <c r="D21" s="21"/>
      <c r="E21" s="48" t="str">
        <f>IFERROR(IF(INDEX(LSDTData, MATCH($A21, LSDTQuestionID, 0), MATCH("User Score (Numerical)", LSDTDataHeaders, 0))=(INDEX(AssessmentScale,1,1)),INDEX(AssessmentScale,2,1),""),"")</f>
        <v/>
      </c>
      <c r="F21" s="49" t="str">
        <f>IFERROR(IF(INDEX(LSDTData, MATCH($A21, LSDTQuestionID, 0), MATCH("User Score (Numerical)", LSDTDataHeaders, 0))=(INDEX(AssessmentScale,1,2)),INDEX(AssessmentScale,2,2),""),"")</f>
        <v/>
      </c>
      <c r="G21" s="49" t="str">
        <f>IFERROR(IF(INDEX(LSDTData, MATCH($A21, LSDTQuestionID, 0), MATCH("User Score (Numerical)", LSDTDataHeaders, 0))=(INDEX(AssessmentScale,1,3)),INDEX(AssessmentScale,2,3),""),"")</f>
        <v/>
      </c>
      <c r="H21" s="49" t="str">
        <f>IFERROR(IF(INDEX(LSDTData, MATCH($A21, LSDTQuestionID, 0), MATCH("User Score (Numerical)", LSDTDataHeaders, 0))=(INDEX(AssessmentScale,1,4)),INDEX(AssessmentScale,2,4),""),"")</f>
        <v/>
      </c>
      <c r="I21" s="50" t="str">
        <f>IFERROR(IF(INDEX(LSDTData, MATCH($A21, LSDTQuestionID, 0), MATCH("User Score (Numerical)", LSDTDataHeaders, 0))=(INDEX(AssessmentScale,1,5)),INDEX(AssessmentScale,2,5),""),"")</f>
        <v/>
      </c>
      <c r="J21" s="21"/>
      <c r="K21" s="47" t="str" cm="1">
        <f t="array" ref="K21">INDEX(LSDTData, _xlfn.XMATCH($A21,LSDTQuestionID),_xlfn.XMATCH('Data tables'!$I$19, LSDTDataHeaders))</f>
        <v>You have not yet defined the ideal state for Question 1.2.</v>
      </c>
      <c r="L21" s="21"/>
      <c r="M21" s="47" t="str">
        <f>IF(INDEX(Step2Responses, MATCH($A21,'Step 2 - Assess current state'!$A$12:$A$86,0), MATCH(M$19,'Step 2 - Assess current state'!$A$12:$L$12,0))=0, "There are no notes to display for Question "&amp;$A21&amp;".", INDEX(Step2Responses, MATCH($A21,'Step 2 - Assess current state'!$A$12:$A$86,0), MATCH(M$19,'Step 2 - Assess current state'!$A$12:$L$12,0)))</f>
        <v>There are no notes to display for Question 1.2.</v>
      </c>
      <c r="N21" s="3"/>
    </row>
    <row r="22" spans="1:17" s="4" customFormat="1" ht="60" x14ac:dyDescent="0.25">
      <c r="A22" s="14">
        <v>1.3</v>
      </c>
      <c r="B22" s="26" t="str">
        <f>"You were asked to: "&amp;INDEX('Data tables'!$B$20:$E$57, MATCH($A22,'Data tables'!$A$20:$A$57,0), MATCH(B$19,'Data tables'!$B$19:$E$19,0))</f>
        <v>You were asked to: Assess how your organisation's culture currently supports improving learner success.</v>
      </c>
      <c r="C22" s="47" t="str" cm="1">
        <f t="array" ref="C22">INDEX(LSDTData, _xlfn.XMATCH($A22,LSDTQuestionID),_xlfn.XMATCH('Data tables'!$H$19, LSDTDataHeaders))</f>
        <v>You have not yet assessed your organisation on Question 1.3.</v>
      </c>
      <c r="D22" s="21"/>
      <c r="E22" s="48" t="str">
        <f>IFERROR(IF(INDEX(LSDTData, MATCH($A22, LSDTQuestionID, 0), MATCH("User Score (Numerical)", LSDTDataHeaders, 0))=(INDEX(AssessmentScale,1,1)),INDEX(AssessmentScale,2,1),""),"")</f>
        <v/>
      </c>
      <c r="F22" s="49" t="str">
        <f>IFERROR(IF(INDEX(LSDTData, MATCH($A22, LSDTQuestionID, 0), MATCH("User Score (Numerical)", LSDTDataHeaders, 0))=(INDEX(AssessmentScale,1,2)),INDEX(AssessmentScale,2,2),""),"")</f>
        <v/>
      </c>
      <c r="G22" s="49" t="str">
        <f>IFERROR(IF(INDEX(LSDTData, MATCH($A22, LSDTQuestionID, 0), MATCH("User Score (Numerical)", LSDTDataHeaders, 0))=(INDEX(AssessmentScale,1,3)),INDEX(AssessmentScale,2,3),""),"")</f>
        <v/>
      </c>
      <c r="H22" s="49" t="str">
        <f>IFERROR(IF(INDEX(LSDTData, MATCH($A22, LSDTQuestionID, 0), MATCH("User Score (Numerical)", LSDTDataHeaders, 0))=(INDEX(AssessmentScale,1,4)),INDEX(AssessmentScale,2,4),""),"")</f>
        <v/>
      </c>
      <c r="I22" s="50" t="str">
        <f>IFERROR(IF(INDEX(LSDTData, MATCH($A22, LSDTQuestionID, 0), MATCH("User Score (Numerical)", LSDTDataHeaders, 0))=(INDEX(AssessmentScale,1,5)),INDEX(AssessmentScale,2,5),""),"")</f>
        <v/>
      </c>
      <c r="J22" s="21"/>
      <c r="K22" s="47" t="str" cm="1">
        <f t="array" ref="K22">INDEX(LSDTData, _xlfn.XMATCH($A22,LSDTQuestionID),_xlfn.XMATCH('Data tables'!$I$19, LSDTDataHeaders))</f>
        <v>You have not yet defined the ideal state for Question 1.3.</v>
      </c>
      <c r="L22" s="21"/>
      <c r="M22" s="47" t="str">
        <f>IF(INDEX(Step2Responses, MATCH($A22,'Step 2 - Assess current state'!$A$12:$A$86,0), MATCH(M$19,'Step 2 - Assess current state'!$A$12:$L$12,0))=0, "There are no notes to display for Question "&amp;$A22&amp;".", INDEX(Step2Responses, MATCH($A22,'Step 2 - Assess current state'!$A$12:$A$86,0), MATCH(M$19,'Step 2 - Assess current state'!$A$12:$L$12,0)))</f>
        <v>There are no notes to display for Question 1.3.</v>
      </c>
      <c r="N22" s="3"/>
    </row>
    <row r="23" spans="1:17" s="4" customFormat="1" ht="75" x14ac:dyDescent="0.25">
      <c r="A23" s="14">
        <v>1.4</v>
      </c>
      <c r="B23" s="26" t="str">
        <f>"You were asked to: "&amp;INDEX('Data tables'!$B$20:$E$57, MATCH($A23,'Data tables'!$A$20:$A$57,0), MATCH(B$19,'Data tables'!$B$19:$E$19,0))</f>
        <v>You were asked to: Assess how perspectives of groups other than staff currently contribute to your organisation's vision for learner success.</v>
      </c>
      <c r="C23" s="47" t="str" cm="1">
        <f t="array" ref="C23">INDEX(LSDTData, _xlfn.XMATCH($A23,LSDTQuestionID),_xlfn.XMATCH('Data tables'!$H$19, LSDTDataHeaders))</f>
        <v>You have not yet assessed your organisation on Question 1.4.</v>
      </c>
      <c r="D23" s="21"/>
      <c r="E23" s="48" t="str">
        <f>IFERROR(IF(INDEX(LSDTData, MATCH($A23, LSDTQuestionID, 0), MATCH("User Score (Numerical)", LSDTDataHeaders, 0))=(INDEX(AssessmentScale,1,1)),INDEX(AssessmentScale,2,1),""),"")</f>
        <v/>
      </c>
      <c r="F23" s="49" t="str">
        <f>IFERROR(IF(INDEX(LSDTData, MATCH($A23, LSDTQuestionID, 0), MATCH("User Score (Numerical)", LSDTDataHeaders, 0))=(INDEX(AssessmentScale,1,2)),INDEX(AssessmentScale,2,2),""),"")</f>
        <v/>
      </c>
      <c r="G23" s="49" t="str">
        <f>IFERROR(IF(INDEX(LSDTData, MATCH($A23, LSDTQuestionID, 0), MATCH("User Score (Numerical)", LSDTDataHeaders, 0))=(INDEX(AssessmentScale,1,3)),INDEX(AssessmentScale,2,3),""),"")</f>
        <v/>
      </c>
      <c r="H23" s="49" t="str">
        <f>IFERROR(IF(INDEX(LSDTData, MATCH($A23, LSDTQuestionID, 0), MATCH("User Score (Numerical)", LSDTDataHeaders, 0))=(INDEX(AssessmentScale,1,4)),INDEX(AssessmentScale,2,4),""),"")</f>
        <v/>
      </c>
      <c r="I23" s="50" t="str">
        <f>IFERROR(IF(INDEX(LSDTData, MATCH($A23, LSDTQuestionID, 0), MATCH("User Score (Numerical)", LSDTDataHeaders, 0))=(INDEX(AssessmentScale,1,5)),INDEX(AssessmentScale,2,5),""),"")</f>
        <v/>
      </c>
      <c r="J23" s="21"/>
      <c r="K23" s="47" t="str" cm="1">
        <f t="array" ref="K23">INDEX(LSDTData, _xlfn.XMATCH($A23,LSDTQuestionID),_xlfn.XMATCH('Data tables'!$I$19, LSDTDataHeaders))</f>
        <v>You have not yet defined the ideal state for Question 1.4.</v>
      </c>
      <c r="L23" s="21"/>
      <c r="M23" s="47" t="str">
        <f>IF(INDEX(Step2Responses, MATCH($A23,'Step 2 - Assess current state'!$A$12:$A$86,0), MATCH(M$19,'Step 2 - Assess current state'!$A$12:$L$12,0))=0, "There are no notes to display for Question "&amp;$A23&amp;".", INDEX(Step2Responses, MATCH($A23,'Step 2 - Assess current state'!$A$12:$A$86,0), MATCH(M$19,'Step 2 - Assess current state'!$A$12:$L$12,0)))</f>
        <v>There are no notes to display for Question 1.4.</v>
      </c>
      <c r="N23" s="3"/>
    </row>
    <row r="24" spans="1:17" s="4" customFormat="1" ht="60" x14ac:dyDescent="0.25">
      <c r="A24" s="14">
        <v>1.5</v>
      </c>
      <c r="B24" s="26" t="str">
        <f>"You were asked to: "&amp;INDEX('Data tables'!$B$20:$E$57, MATCH($A24,'Data tables'!$A$20:$A$57,0), MATCH(B$19,'Data tables'!$B$19:$E$19,0))</f>
        <v>You were asked to: Assess how leadership at your organisation currently empowers staff to contribute to learner success.</v>
      </c>
      <c r="C24" s="47" t="str" cm="1">
        <f t="array" ref="C24">INDEX(LSDTData, _xlfn.XMATCH($A24,LSDTQuestionID),_xlfn.XMATCH('Data tables'!$H$19, LSDTDataHeaders))</f>
        <v>You have not yet assessed your organisation on Question 1.5.</v>
      </c>
      <c r="D24" s="21"/>
      <c r="E24" s="48" t="str">
        <f>IFERROR(IF(INDEX(LSDTData, MATCH($A24, LSDTQuestionID, 0), MATCH("User Score (Numerical)", LSDTDataHeaders, 0))=(INDEX(AssessmentScale,1,1)),INDEX(AssessmentScale,2,1),""),"")</f>
        <v/>
      </c>
      <c r="F24" s="49" t="str">
        <f>IFERROR(IF(INDEX(LSDTData, MATCH($A24, LSDTQuestionID, 0), MATCH("User Score (Numerical)", LSDTDataHeaders, 0))=(INDEX(AssessmentScale,1,2)),INDEX(AssessmentScale,2,2),""),"")</f>
        <v/>
      </c>
      <c r="G24" s="49" t="str">
        <f>IFERROR(IF(INDEX(LSDTData, MATCH($A24, LSDTQuestionID, 0), MATCH("User Score (Numerical)", LSDTDataHeaders, 0))=(INDEX(AssessmentScale,1,3)),INDEX(AssessmentScale,2,3),""),"")</f>
        <v/>
      </c>
      <c r="H24" s="49" t="str">
        <f>IFERROR(IF(INDEX(LSDTData, MATCH($A24, LSDTQuestionID, 0), MATCH("User Score (Numerical)", LSDTDataHeaders, 0))=(INDEX(AssessmentScale,1,4)),INDEX(AssessmentScale,2,4),""),"")</f>
        <v/>
      </c>
      <c r="I24" s="50" t="str">
        <f>IFERROR(IF(INDEX(LSDTData, MATCH($A24, LSDTQuestionID, 0), MATCH("User Score (Numerical)", LSDTDataHeaders, 0))=(INDEX(AssessmentScale,1,5)),INDEX(AssessmentScale,2,5),""),"")</f>
        <v/>
      </c>
      <c r="J24" s="21"/>
      <c r="K24" s="47" t="str" cm="1">
        <f t="array" ref="K24">INDEX(LSDTData, _xlfn.XMATCH($A24,LSDTQuestionID),_xlfn.XMATCH('Data tables'!$I$19, LSDTDataHeaders))</f>
        <v>You have not yet defined the ideal state for Question 1.5.</v>
      </c>
      <c r="L24" s="21"/>
      <c r="M24" s="47" t="str">
        <f>IF(INDEX(Step2Responses, MATCH($A24,'Step 2 - Assess current state'!$A$12:$A$86,0), MATCH(M$19,'Step 2 - Assess current state'!$A$12:$L$12,0))=0, "There are no notes to display for Question "&amp;$A24&amp;".", INDEX(Step2Responses, MATCH($A24,'Step 2 - Assess current state'!$A$12:$A$86,0), MATCH(M$19,'Step 2 - Assess current state'!$A$12:$L$12,0)))</f>
        <v>There are no notes to display for Question 1.5.</v>
      </c>
      <c r="N24" s="3"/>
      <c r="Q24" s="4" t="s">
        <v>50</v>
      </c>
    </row>
    <row r="27" spans="1:17" ht="28.15" customHeight="1" x14ac:dyDescent="0.25">
      <c r="A27" s="160" t="str">
        <f>'Data tables'!$C$8</f>
        <v>Capability 2: Data and technology</v>
      </c>
      <c r="B27" s="160"/>
      <c r="C27" s="160"/>
      <c r="D27" s="41"/>
      <c r="E27" s="60" t="str">
        <f>IFERROR("Capability: "&amp;INDEX(AssessmentScale, 2, MATCH(ROUNDDOWN(INDEX(LSDTData, MATCH($A31, LSDTQuestionID, 0), MATCH("Capability Average Score", LSDTDataHeaders, 0)),0), INDEX(AssessmentScale,1,),0)),"")</f>
        <v/>
      </c>
      <c r="F27" s="49"/>
      <c r="G27" s="49"/>
      <c r="H27" s="49"/>
      <c r="I27" s="50"/>
      <c r="J27" s="41"/>
      <c r="K27" s="41"/>
      <c r="L27" s="41"/>
      <c r="M27" s="41"/>
    </row>
    <row r="28" spans="1:17" ht="43.15" customHeight="1" x14ac:dyDescent="0.25">
      <c r="A28" s="173" t="str">
        <f>'Data tables'!$C$9</f>
        <v>The ability to ethically collect, assess, analyse and use data to inform decisions, and to use technology to support learner success for all</v>
      </c>
      <c r="B28" s="173"/>
      <c r="C28" s="173"/>
      <c r="D28" s="64"/>
      <c r="E28" s="64"/>
      <c r="F28" s="64"/>
      <c r="G28" s="64"/>
      <c r="H28" s="64"/>
      <c r="I28" s="64"/>
      <c r="J28" s="64"/>
      <c r="K28" s="64"/>
      <c r="L28" s="64"/>
      <c r="M28" s="64"/>
    </row>
    <row r="29" spans="1:17" ht="4.1500000000000004" customHeight="1" x14ac:dyDescent="0.25">
      <c r="A29" s="130"/>
      <c r="B29" s="130"/>
      <c r="C29" s="1"/>
      <c r="D29" s="1"/>
      <c r="E29" s="1"/>
      <c r="F29" s="1"/>
      <c r="G29" s="1"/>
      <c r="H29" s="1"/>
      <c r="I29" s="1"/>
      <c r="J29" s="1"/>
      <c r="K29" s="1"/>
      <c r="L29" s="1"/>
      <c r="M29" s="1"/>
      <c r="N29" s="1"/>
      <c r="O29" s="1"/>
      <c r="P29" s="1"/>
    </row>
    <row r="30" spans="1:17" s="34" customFormat="1" ht="28.9" customHeight="1" x14ac:dyDescent="0.25">
      <c r="A30" s="28" t="str">
        <f>'Data tables'!$A$19</f>
        <v>Question ID</v>
      </c>
      <c r="B30" s="31" t="str">
        <f>'Data tables'!$D$19</f>
        <v>Question (Assess)</v>
      </c>
      <c r="C30" s="59" t="s">
        <v>59</v>
      </c>
      <c r="D30" s="30"/>
      <c r="E30" s="168" t="s">
        <v>60</v>
      </c>
      <c r="F30" s="169"/>
      <c r="G30" s="169"/>
      <c r="H30" s="169"/>
      <c r="I30" s="170"/>
      <c r="J30" s="30"/>
      <c r="K30" s="32" t="s">
        <v>61</v>
      </c>
      <c r="L30" s="30"/>
      <c r="M30" s="33" t="s">
        <v>36</v>
      </c>
    </row>
    <row r="31" spans="1:17" s="4" customFormat="1" ht="60.75" customHeight="1" x14ac:dyDescent="0.25">
      <c r="A31" s="14">
        <v>2.1</v>
      </c>
      <c r="B31" s="26" t="str">
        <f>"You were asked to: "&amp;INDEX('Data tables'!$B$20:$E$57, MATCH($A31,'Data tables'!$A$20:$A$57,0), MATCH(B$19,'Data tables'!$B$19:$E$19,0))</f>
        <v>You were asked to: Assess how your organisation currently incorporates learner success into the vision of your data strategy.</v>
      </c>
      <c r="C31" s="47" t="str" cm="1">
        <f t="array" ref="C31">INDEX(LSDTData, _xlfn.XMATCH($A31,LSDTQuestionID),_xlfn.XMATCH('Data tables'!$H$19, LSDTDataHeaders))</f>
        <v>You have not yet assessed your organisation on Question 2.1.</v>
      </c>
      <c r="D31" s="21"/>
      <c r="E31" s="48" t="str">
        <f t="shared" ref="E31:E37" si="0">IFERROR(IF(INDEX(LSDTData, MATCH($A31, LSDTQuestionID, 0), MATCH("User Score (Numerical)", LSDTDataHeaders, 0))=(INDEX(AssessmentScale,1,1)),INDEX(AssessmentScale,2,1),""),"")</f>
        <v/>
      </c>
      <c r="F31" s="49" t="str">
        <f t="shared" ref="F31:F37" si="1">IFERROR(IF(INDEX(LSDTData, MATCH($A31, LSDTQuestionID, 0), MATCH("User Score (Numerical)", LSDTDataHeaders, 0))=(INDEX(AssessmentScale,1,2)),INDEX(AssessmentScale,2,2),""),"")</f>
        <v/>
      </c>
      <c r="G31" s="49" t="str">
        <f t="shared" ref="G31:G37" si="2">IFERROR(IF(INDEX(LSDTData, MATCH($A31, LSDTQuestionID, 0), MATCH("User Score (Numerical)", LSDTDataHeaders, 0))=(INDEX(AssessmentScale,1,3)),INDEX(AssessmentScale,2,3),""),"")</f>
        <v/>
      </c>
      <c r="H31" s="49" t="str">
        <f t="shared" ref="H31:H37" si="3">IFERROR(IF(INDEX(LSDTData, MATCH($A31, LSDTQuestionID, 0), MATCH("User Score (Numerical)", LSDTDataHeaders, 0))=(INDEX(AssessmentScale,1,4)),INDEX(AssessmentScale,2,4),""),"")</f>
        <v/>
      </c>
      <c r="I31" s="50" t="str">
        <f t="shared" ref="I31:I37" si="4">IFERROR(IF(INDEX(LSDTData, MATCH($A31, LSDTQuestionID, 0), MATCH("User Score (Numerical)", LSDTDataHeaders, 0))=(INDEX(AssessmentScale,1,5)),INDEX(AssessmentScale,2,5),""),"")</f>
        <v/>
      </c>
      <c r="J31" s="21"/>
      <c r="K31" s="47" t="str" cm="1">
        <f t="array" ref="K31">INDEX(LSDTData, _xlfn.XMATCH($A31,LSDTQuestionID),_xlfn.XMATCH('Data tables'!$I$19, LSDTDataHeaders))</f>
        <v>You have not yet defined the ideal state for Question 2.1.</v>
      </c>
      <c r="L31" s="21"/>
      <c r="M31" s="13" t="str">
        <f>IF(INDEX(Step2Responses, MATCH($A31,'Step 2 - Assess current state'!$A$12:$A$86,0), MATCH(M$19,'Step 2 - Assess current state'!$A$12:$L$12,0))=0, "There are no notes to display for Question "&amp;$A31&amp;".", INDEX(Step2Responses, MATCH($A31,'Step 2 - Assess current state'!$A$12:$A$86,0), MATCH(M$19,'Step 2 - Assess current state'!$A$12:$L$12,0)))</f>
        <v>There are no notes to display for Question 2.1.</v>
      </c>
      <c r="N31" s="3"/>
    </row>
    <row r="32" spans="1:17" s="4" customFormat="1" ht="58.15" customHeight="1" x14ac:dyDescent="0.25">
      <c r="A32" s="14">
        <v>2.2000000000000002</v>
      </c>
      <c r="B32" s="26" t="str">
        <f>"You were asked to: "&amp;INDEX('Data tables'!$B$20:$E$57, MATCH($A32,'Data tables'!$A$20:$A$57,0), MATCH(B$19,'Data tables'!$B$19:$E$19,0))</f>
        <v>You were asked to: Assess how your organisation currently ensures visibility of its data strategy.</v>
      </c>
      <c r="C32" s="47" t="str" cm="1">
        <f t="array" ref="C32">INDEX(LSDTData, _xlfn.XMATCH($A32,LSDTQuestionID),_xlfn.XMATCH('Data tables'!$H$19, LSDTDataHeaders))</f>
        <v>You have not yet assessed your organisation on Question 2.2.</v>
      </c>
      <c r="D32" s="21"/>
      <c r="E32" s="48" t="str">
        <f t="shared" si="0"/>
        <v/>
      </c>
      <c r="F32" s="49" t="str">
        <f t="shared" si="1"/>
        <v/>
      </c>
      <c r="G32" s="49" t="str">
        <f t="shared" si="2"/>
        <v/>
      </c>
      <c r="H32" s="49" t="str">
        <f t="shared" si="3"/>
        <v/>
      </c>
      <c r="I32" s="50" t="str">
        <f t="shared" si="4"/>
        <v/>
      </c>
      <c r="J32" s="21"/>
      <c r="K32" s="47" t="str" cm="1">
        <f t="array" ref="K32">INDEX(LSDTData, _xlfn.XMATCH($A32,LSDTQuestionID),_xlfn.XMATCH('Data tables'!$I$19, LSDTDataHeaders))</f>
        <v>You have not yet defined the ideal state for Question 2.2.</v>
      </c>
      <c r="L32" s="21"/>
      <c r="M32" s="13" t="str">
        <f>IF(INDEX(Step2Responses, MATCH($A32,'Step 2 - Assess current state'!$A$12:$A$86,0), MATCH(M$19,'Step 2 - Assess current state'!$A$12:$L$12,0))=0, "There are no notes to display for Question "&amp;$A32&amp;".", INDEX(Step2Responses, MATCH($A32,'Step 2 - Assess current state'!$A$12:$A$86,0), MATCH(M$19,'Step 2 - Assess current state'!$A$12:$L$12,0)))</f>
        <v>There are no notes to display for Question 2.2.</v>
      </c>
      <c r="N32" s="3"/>
    </row>
    <row r="33" spans="1:16" s="4" customFormat="1" ht="60" x14ac:dyDescent="0.25">
      <c r="A33" s="14">
        <v>2.2999999999999998</v>
      </c>
      <c r="B33" s="26" t="str">
        <f>"You were asked to: "&amp;INDEX('Data tables'!$B$20:$E$57, MATCH($A33,'Data tables'!$A$20:$A$57,0), MATCH(B$19,'Data tables'!$B$19:$E$19,0))</f>
        <v>You were asked to: Assess how your organisation currently identifies the types of data needed to support learner success.</v>
      </c>
      <c r="C33" s="47" t="str" cm="1">
        <f t="array" ref="C33">INDEX(LSDTData, _xlfn.XMATCH($A33,LSDTQuestionID),_xlfn.XMATCH('Data tables'!$H$19, LSDTDataHeaders))</f>
        <v>You have not yet assessed your organisation on Question 2.3.</v>
      </c>
      <c r="D33" s="21"/>
      <c r="E33" s="48" t="str">
        <f t="shared" si="0"/>
        <v/>
      </c>
      <c r="F33" s="49" t="str">
        <f t="shared" si="1"/>
        <v/>
      </c>
      <c r="G33" s="49" t="str">
        <f t="shared" si="2"/>
        <v/>
      </c>
      <c r="H33" s="49" t="str">
        <f t="shared" si="3"/>
        <v/>
      </c>
      <c r="I33" s="50" t="str">
        <f t="shared" si="4"/>
        <v/>
      </c>
      <c r="J33" s="21"/>
      <c r="K33" s="47" t="str" cm="1">
        <f t="array" ref="K33">INDEX(LSDTData, _xlfn.XMATCH($A33,LSDTQuestionID),_xlfn.XMATCH('Data tables'!$I$19, LSDTDataHeaders))</f>
        <v>You have not yet defined the ideal state for Question 2.3.</v>
      </c>
      <c r="L33" s="21"/>
      <c r="M33" s="13" t="str">
        <f>IF(INDEX(Step2Responses, MATCH($A33,'Step 2 - Assess current state'!$A$12:$A$86,0), MATCH(M$19,'Step 2 - Assess current state'!$A$12:$L$12,0))=0, "There are no notes to display for Question "&amp;$A33&amp;".", INDEX(Step2Responses, MATCH($A33,'Step 2 - Assess current state'!$A$12:$A$86,0), MATCH(M$19,'Step 2 - Assess current state'!$A$12:$L$12,0)))</f>
        <v>There are no notes to display for Question 2.3.</v>
      </c>
      <c r="N33" s="3"/>
    </row>
    <row r="34" spans="1:16" s="4" customFormat="1" ht="60" x14ac:dyDescent="0.25">
      <c r="A34" s="14">
        <v>2.4</v>
      </c>
      <c r="B34" s="26" t="str">
        <f>"You were asked to: "&amp;INDEX('Data tables'!$B$20:$E$57, MATCH($A34,'Data tables'!$A$20:$A$57,0), MATCH(B$19,'Data tables'!$B$19:$E$19,0))</f>
        <v>You were asked to: Assess how your organisation currently collects data to understand your learners’ needs.</v>
      </c>
      <c r="C34" s="47" t="str" cm="1">
        <f t="array" ref="C34">INDEX(LSDTData, _xlfn.XMATCH($A34,LSDTQuestionID),_xlfn.XMATCH('Data tables'!$H$19, LSDTDataHeaders))</f>
        <v>You have not yet assessed your organisation on Question 2.4.</v>
      </c>
      <c r="D34" s="21"/>
      <c r="E34" s="48" t="str">
        <f t="shared" si="0"/>
        <v/>
      </c>
      <c r="F34" s="49" t="str">
        <f t="shared" si="1"/>
        <v/>
      </c>
      <c r="G34" s="49" t="str">
        <f t="shared" si="2"/>
        <v/>
      </c>
      <c r="H34" s="49" t="str">
        <f t="shared" si="3"/>
        <v/>
      </c>
      <c r="I34" s="50" t="str">
        <f t="shared" si="4"/>
        <v/>
      </c>
      <c r="J34" s="21"/>
      <c r="K34" s="47" t="str" cm="1">
        <f t="array" ref="K34">INDEX(LSDTData, _xlfn.XMATCH($A34,LSDTQuestionID),_xlfn.XMATCH('Data tables'!$I$19, LSDTDataHeaders))</f>
        <v>You have not yet defined the ideal state for Question 2.4.</v>
      </c>
      <c r="L34" s="21"/>
      <c r="M34" s="13" t="str">
        <f>IF(INDEX(Step2Responses, MATCH($A34,'Step 2 - Assess current state'!$A$12:$A$86,0), MATCH(M$19,'Step 2 - Assess current state'!$A$12:$L$12,0))=0, "There are no notes to display for Question "&amp;$A34&amp;".", INDEX(Step2Responses, MATCH($A34,'Step 2 - Assess current state'!$A$12:$A$86,0), MATCH(M$19,'Step 2 - Assess current state'!$A$12:$L$12,0)))</f>
        <v>There are no notes to display for Question 2.4.</v>
      </c>
      <c r="N34" s="3"/>
    </row>
    <row r="35" spans="1:16" s="4" customFormat="1" ht="60" x14ac:dyDescent="0.25">
      <c r="A35" s="14">
        <v>2.5</v>
      </c>
      <c r="B35" s="26" t="str">
        <f>"You were asked to: "&amp;INDEX('Data tables'!$B$20:$E$57, MATCH($A35,'Data tables'!$A$20:$A$57,0), MATCH(B$19,'Data tables'!$B$19:$E$19,0))</f>
        <v>You were asked to: Assess your organisation’s current ethical and cultural considerations when collecting data.</v>
      </c>
      <c r="C35" s="47" t="str" cm="1">
        <f t="array" ref="C35">INDEX(LSDTData, _xlfn.XMATCH($A35,LSDTQuestionID),_xlfn.XMATCH('Data tables'!$H$19, LSDTDataHeaders))</f>
        <v>You have not yet assessed your organisation on Question 2.5.</v>
      </c>
      <c r="D35" s="21"/>
      <c r="E35" s="48" t="str">
        <f t="shared" si="0"/>
        <v/>
      </c>
      <c r="F35" s="49" t="str">
        <f t="shared" si="1"/>
        <v/>
      </c>
      <c r="G35" s="49" t="str">
        <f t="shared" si="2"/>
        <v/>
      </c>
      <c r="H35" s="49" t="str">
        <f t="shared" si="3"/>
        <v/>
      </c>
      <c r="I35" s="50" t="str">
        <f t="shared" si="4"/>
        <v/>
      </c>
      <c r="J35" s="21"/>
      <c r="K35" s="47" t="str" cm="1">
        <f t="array" ref="K35">INDEX(LSDTData, _xlfn.XMATCH($A35,LSDTQuestionID),_xlfn.XMATCH('Data tables'!$I$19, LSDTDataHeaders))</f>
        <v>You have not yet defined the ideal state for Question 2.5.</v>
      </c>
      <c r="L35" s="21"/>
      <c r="M35" s="13" t="str">
        <f>IF(INDEX(Step2Responses, MATCH($A35,'Step 2 - Assess current state'!$A$12:$A$86,0), MATCH(M$19,'Step 2 - Assess current state'!$A$12:$L$12,0))=0, "There are no notes to display for Question "&amp;$A35&amp;".", INDEX(Step2Responses, MATCH($A35,'Step 2 - Assess current state'!$A$12:$A$86,0), MATCH(M$19,'Step 2 - Assess current state'!$A$12:$L$12,0)))</f>
        <v>There are no notes to display for Question 2.5.</v>
      </c>
      <c r="N35" s="3"/>
    </row>
    <row r="36" spans="1:16" s="4" customFormat="1" ht="60" x14ac:dyDescent="0.25">
      <c r="A36" s="140">
        <v>2.6</v>
      </c>
      <c r="B36" s="26" t="str">
        <f>"You were asked to: "&amp;INDEX('Data tables'!$B$20:$E$57, MATCH($A36,'Data tables'!$A$20:$A$57,0), MATCH(B$19,'Data tables'!$B$19:$E$19,0))</f>
        <v>You were asked to: Assess how your organisation currently uses data and technology to support learner success.</v>
      </c>
      <c r="C36" s="47" t="str" cm="1">
        <f t="array" ref="C36">INDEX(LSDTData, _xlfn.XMATCH($A36,LSDTQuestionID),_xlfn.XMATCH('Data tables'!$H$19, LSDTDataHeaders))</f>
        <v>You have not yet assessed your organisation on Question 2.6.</v>
      </c>
      <c r="D36" s="21"/>
      <c r="E36" s="48" t="str">
        <f t="shared" si="0"/>
        <v/>
      </c>
      <c r="F36" s="49" t="str">
        <f t="shared" si="1"/>
        <v/>
      </c>
      <c r="G36" s="49" t="str">
        <f t="shared" si="2"/>
        <v/>
      </c>
      <c r="H36" s="49" t="str">
        <f t="shared" si="3"/>
        <v/>
      </c>
      <c r="I36" s="50" t="str">
        <f t="shared" si="4"/>
        <v/>
      </c>
      <c r="J36" s="21"/>
      <c r="K36" s="47" t="str" cm="1">
        <f t="array" ref="K36">INDEX(LSDTData, _xlfn.XMATCH($A36,LSDTQuestionID),_xlfn.XMATCH('Data tables'!$I$19, LSDTDataHeaders))</f>
        <v>You have not yet defined the ideal state for Question 2.6.</v>
      </c>
      <c r="L36" s="21"/>
      <c r="M36" s="13" t="str">
        <f>IF(INDEX(Step2Responses, MATCH($A36,'Step 2 - Assess current state'!$A$12:$A$86,0), MATCH(M$19,'Step 2 - Assess current state'!$A$12:$L$12,0))=0, "There are no notes to display for Question "&amp;$A36&amp;".", INDEX(Step2Responses, MATCH($A36,'Step 2 - Assess current state'!$A$12:$A$86,0), MATCH(M$19,'Step 2 - Assess current state'!$A$12:$L$12,0)))</f>
        <v>There are no notes to display for Question 2.6.</v>
      </c>
      <c r="N36" s="3"/>
    </row>
    <row r="37" spans="1:16" s="4" customFormat="1" ht="60" x14ac:dyDescent="0.25">
      <c r="A37" s="140">
        <v>2.7</v>
      </c>
      <c r="B37" s="26" t="str">
        <f>"You were asked to: "&amp;INDEX('Data tables'!$B$20:$E$57, MATCH($A37,'Data tables'!$A$20:$A$57,0), MATCH(B$19,'Data tables'!$B$19:$E$19,0))</f>
        <v>You were asked to: Assess the skills/expertise that your organisation currently has for using data.</v>
      </c>
      <c r="C37" s="47" t="str" cm="1">
        <f t="array" ref="C37">INDEX(LSDTData, _xlfn.XMATCH($A37,LSDTQuestionID),_xlfn.XMATCH('Data tables'!$H$19, LSDTDataHeaders))</f>
        <v>You have not yet assessed your organisation on Question 2.7.</v>
      </c>
      <c r="D37" s="21"/>
      <c r="E37" s="48" t="str">
        <f t="shared" si="0"/>
        <v/>
      </c>
      <c r="F37" s="49" t="str">
        <f t="shared" si="1"/>
        <v/>
      </c>
      <c r="G37" s="49" t="str">
        <f t="shared" si="2"/>
        <v/>
      </c>
      <c r="H37" s="49" t="str">
        <f t="shared" si="3"/>
        <v/>
      </c>
      <c r="I37" s="50" t="str">
        <f t="shared" si="4"/>
        <v/>
      </c>
      <c r="J37" s="21"/>
      <c r="K37" s="47" t="str" cm="1">
        <f t="array" ref="K37">INDEX(LSDTData, _xlfn.XMATCH($A37,LSDTQuestionID),_xlfn.XMATCH('Data tables'!$I$19, LSDTDataHeaders))</f>
        <v>You have not yet defined the ideal state for Question 2.7.</v>
      </c>
      <c r="L37" s="21"/>
      <c r="M37" s="13" t="str">
        <f>IF(INDEX(Step2Responses, MATCH($A37,'Step 2 - Assess current state'!$A$12:$A$86,0), MATCH(M$19,'Step 2 - Assess current state'!$A$12:$L$12,0))=0, "There are no notes to display for Question "&amp;$A37&amp;".", INDEX(Step2Responses, MATCH($A37,'Step 2 - Assess current state'!$A$12:$A$86,0), MATCH(M$19,'Step 2 - Assess current state'!$A$12:$L$12,0)))</f>
        <v>There are no notes to display for Question 2.7.</v>
      </c>
      <c r="N37" s="3"/>
    </row>
    <row r="38" spans="1:16" x14ac:dyDescent="0.25">
      <c r="N38" s="3"/>
    </row>
    <row r="39" spans="1:16" x14ac:dyDescent="0.25">
      <c r="N39" s="3"/>
    </row>
    <row r="40" spans="1:16" ht="28.15" customHeight="1" x14ac:dyDescent="0.25">
      <c r="A40" s="167" t="str">
        <f>'Data tables'!$D$8</f>
        <v>Capability 3: Guided pathways</v>
      </c>
      <c r="B40" s="167"/>
      <c r="C40" s="167"/>
      <c r="D40" s="42"/>
      <c r="E40" s="60" t="str">
        <f>IFERROR("Capability: "&amp;INDEX(AssessmentScale, 2, MATCH(ROUNDDOWN(INDEX(LSDTData, MATCH($A44, LSDTQuestionID, 0), MATCH("Capability Average Score", LSDTDataHeaders, 0)),0), INDEX(AssessmentScale,1,),0)),"")</f>
        <v/>
      </c>
      <c r="F40" s="49"/>
      <c r="G40" s="49"/>
      <c r="H40" s="49"/>
      <c r="I40" s="50"/>
      <c r="J40" s="42"/>
      <c r="K40" s="42"/>
      <c r="L40" s="42"/>
      <c r="M40" s="42"/>
      <c r="N40" s="3"/>
    </row>
    <row r="41" spans="1:16" ht="43.15" customHeight="1" x14ac:dyDescent="0.25">
      <c r="A41" s="174" t="str">
        <f>'Data tables'!$D$9</f>
        <v>Clear and relevant educational pathways, from first engagement to employment, that foster learner success for all</v>
      </c>
      <c r="B41" s="174"/>
      <c r="C41" s="174"/>
      <c r="D41" s="65"/>
      <c r="E41" s="65"/>
      <c r="F41" s="65"/>
      <c r="G41" s="65"/>
      <c r="H41" s="65"/>
      <c r="I41" s="65"/>
      <c r="J41" s="65"/>
      <c r="K41" s="65"/>
      <c r="L41" s="65"/>
      <c r="M41" s="65"/>
      <c r="N41" s="3"/>
    </row>
    <row r="42" spans="1:16" ht="4.1500000000000004" customHeight="1" x14ac:dyDescent="0.25">
      <c r="A42" s="130"/>
      <c r="B42" s="130"/>
      <c r="C42" s="1"/>
      <c r="D42" s="1"/>
      <c r="E42" s="1"/>
      <c r="F42" s="1"/>
      <c r="G42" s="1"/>
      <c r="H42" s="1"/>
      <c r="I42" s="1"/>
      <c r="J42" s="1"/>
      <c r="K42" s="1"/>
      <c r="L42" s="1"/>
      <c r="M42" s="1"/>
      <c r="N42" s="1"/>
      <c r="O42" s="1"/>
      <c r="P42" s="1"/>
    </row>
    <row r="43" spans="1:16" s="34" customFormat="1" ht="24" customHeight="1" x14ac:dyDescent="0.25">
      <c r="A43" s="28" t="str">
        <f>'Data tables'!$A$19</f>
        <v>Question ID</v>
      </c>
      <c r="B43" s="31" t="str">
        <f>'Data tables'!$D$19</f>
        <v>Question (Assess)</v>
      </c>
      <c r="C43" s="59" t="s">
        <v>59</v>
      </c>
      <c r="D43" s="30"/>
      <c r="E43" s="168" t="s">
        <v>60</v>
      </c>
      <c r="F43" s="169"/>
      <c r="G43" s="169"/>
      <c r="H43" s="169"/>
      <c r="I43" s="170"/>
      <c r="J43" s="30"/>
      <c r="K43" s="32" t="s">
        <v>61</v>
      </c>
      <c r="L43" s="30"/>
      <c r="M43" s="33" t="s">
        <v>36</v>
      </c>
      <c r="N43" s="35"/>
    </row>
    <row r="44" spans="1:16" s="4" customFormat="1" ht="57.6" customHeight="1" x14ac:dyDescent="0.25">
      <c r="A44" s="14">
        <v>3.1</v>
      </c>
      <c r="B44" s="26" t="str">
        <f>"You were asked to: "&amp;INDEX('Data tables'!$B$20:$E$57, MATCH($A44,'Data tables'!$A$20:$A$57,0), MATCH(B$19,'Data tables'!$B$19:$E$19,0))</f>
        <v>You were asked to: Assess how learners first engage with your organisation.</v>
      </c>
      <c r="C44" s="47" t="str" cm="1">
        <f t="array" ref="C44">INDEX(LSDTData, _xlfn.XMATCH($A44,LSDTQuestionID),_xlfn.XMATCH('Data tables'!$H$19, LSDTDataHeaders))</f>
        <v>You have not yet assessed your organisation on Question 3.1.</v>
      </c>
      <c r="D44" s="21"/>
      <c r="E44" s="48" t="str">
        <f>IFERROR(IF(INDEX(LSDTData, MATCH($A44, LSDTQuestionID, 0), MATCH("User Score (Numerical)", LSDTDataHeaders, 0))=(INDEX(AssessmentScale,1,1)),INDEX(AssessmentScale,2,1),""),"")</f>
        <v/>
      </c>
      <c r="F44" s="49" t="str">
        <f>IFERROR(IF(INDEX(LSDTData, MATCH($A44, LSDTQuestionID, 0), MATCH("User Score (Numerical)", LSDTDataHeaders, 0))=(INDEX(AssessmentScale,1,2)),INDEX(AssessmentScale,2,2),""),"")</f>
        <v/>
      </c>
      <c r="G44" s="49" t="str">
        <f>IFERROR(IF(INDEX(LSDTData, MATCH($A44, LSDTQuestionID, 0), MATCH("User Score (Numerical)", LSDTDataHeaders, 0))=(INDEX(AssessmentScale,1,3)),INDEX(AssessmentScale,2,3),""),"")</f>
        <v/>
      </c>
      <c r="H44" s="49" t="str">
        <f>IFERROR(IF(INDEX(LSDTData, MATCH($A44, LSDTQuestionID, 0), MATCH("User Score (Numerical)", LSDTDataHeaders, 0))=(INDEX(AssessmentScale,1,4)),INDEX(AssessmentScale,2,4),""),"")</f>
        <v/>
      </c>
      <c r="I44" s="50" t="str">
        <f>IFERROR(IF(INDEX(LSDTData, MATCH($A44, LSDTQuestionID, 0), MATCH("User Score (Numerical)", LSDTDataHeaders, 0))=(INDEX(AssessmentScale,1,5)),INDEX(AssessmentScale,2,5),""),"")</f>
        <v/>
      </c>
      <c r="J44" s="21"/>
      <c r="K44" s="47" t="str" cm="1">
        <f t="array" ref="K44">INDEX(LSDTData, _xlfn.XMATCH($A44,LSDTQuestionID),_xlfn.XMATCH('Data tables'!$I$19, LSDTDataHeaders))</f>
        <v>You have not yet defined the ideal state for Question 3.1.</v>
      </c>
      <c r="L44" s="21"/>
      <c r="M44" s="13" t="str">
        <f>IF(INDEX(Step2Responses, MATCH($A44,'Step 2 - Assess current state'!$A$12:$A$86,0), MATCH(M$19,'Step 2 - Assess current state'!$A$12:$L$12,0))=0, "There are no notes to display for Question "&amp;$A44&amp;".", INDEX(Step2Responses, MATCH($A44,'Step 2 - Assess current state'!$A$12:$A$86,0), MATCH(M$19,'Step 2 - Assess current state'!$A$12:$L$12,0)))</f>
        <v>There are no notes to display for Question 3.1.</v>
      </c>
      <c r="N44" s="3"/>
    </row>
    <row r="45" spans="1:16" s="4" customFormat="1" ht="45" x14ac:dyDescent="0.25">
      <c r="A45" s="14">
        <v>3.2</v>
      </c>
      <c r="B45" s="26" t="str">
        <f>"You were asked to: "&amp;INDEX('Data tables'!$B$20:$E$57, MATCH($A45,'Data tables'!$A$20:$A$57,0), MATCH(B$19,'Data tables'!$B$19:$E$19,0))</f>
        <v>You were asked to: Assess how your organisation provides pathway support to new learners.</v>
      </c>
      <c r="C45" s="47" t="str" cm="1">
        <f t="array" ref="C45">INDEX(LSDTData, _xlfn.XMATCH($A45,LSDTQuestionID),_xlfn.XMATCH('Data tables'!$H$19, LSDTDataHeaders))</f>
        <v>You have not yet assessed your organisation on Question 3.2.</v>
      </c>
      <c r="D45" s="21"/>
      <c r="E45" s="48" t="str">
        <f>IFERROR(IF(INDEX(LSDTData, MATCH($A45, LSDTQuestionID, 0), MATCH("User Score (Numerical)", LSDTDataHeaders, 0))=(INDEX(AssessmentScale,1,1)),INDEX(AssessmentScale,2,1),""),"")</f>
        <v/>
      </c>
      <c r="F45" s="49" t="str">
        <f>IFERROR(IF(INDEX(LSDTData, MATCH($A45, LSDTQuestionID, 0), MATCH("User Score (Numerical)", LSDTDataHeaders, 0))=(INDEX(AssessmentScale,1,2)),INDEX(AssessmentScale,2,2),""),"")</f>
        <v/>
      </c>
      <c r="G45" s="49" t="str">
        <f>IFERROR(IF(INDEX(LSDTData, MATCH($A45, LSDTQuestionID, 0), MATCH("User Score (Numerical)", LSDTDataHeaders, 0))=(INDEX(AssessmentScale,1,3)),INDEX(AssessmentScale,2,3),""),"")</f>
        <v/>
      </c>
      <c r="H45" s="49" t="str">
        <f>IFERROR(IF(INDEX(LSDTData, MATCH($A45, LSDTQuestionID, 0), MATCH("User Score (Numerical)", LSDTDataHeaders, 0))=(INDEX(AssessmentScale,1,4)),INDEX(AssessmentScale,2,4),""),"")</f>
        <v/>
      </c>
      <c r="I45" s="50" t="str">
        <f>IFERROR(IF(INDEX(LSDTData, MATCH($A45, LSDTQuestionID, 0), MATCH("User Score (Numerical)", LSDTDataHeaders, 0))=(INDEX(AssessmentScale,1,5)),INDEX(AssessmentScale,2,5),""),"")</f>
        <v/>
      </c>
      <c r="J45" s="21"/>
      <c r="K45" s="47" t="str" cm="1">
        <f t="array" ref="K45">INDEX(LSDTData, _xlfn.XMATCH($A45,LSDTQuestionID),_xlfn.XMATCH('Data tables'!$I$19, LSDTDataHeaders))</f>
        <v>You have not yet defined the ideal state for Question 3.2.</v>
      </c>
      <c r="L45" s="21"/>
      <c r="M45" s="13" t="str">
        <f>IF(INDEX(Step2Responses, MATCH($A45,'Step 2 - Assess current state'!$A$12:$A$86,0), MATCH(M$19,'Step 2 - Assess current state'!$A$12:$L$12,0))=0, "There are no notes to display for Question "&amp;$A45&amp;".", INDEX(Step2Responses, MATCH($A45,'Step 2 - Assess current state'!$A$12:$A$86,0), MATCH(M$19,'Step 2 - Assess current state'!$A$12:$L$12,0)))</f>
        <v>There are no notes to display for Question 3.2.</v>
      </c>
      <c r="N45" s="3"/>
    </row>
    <row r="46" spans="1:16" s="4" customFormat="1" ht="63.6" customHeight="1" x14ac:dyDescent="0.25">
      <c r="A46" s="14">
        <v>3.3</v>
      </c>
      <c r="B46" s="26" t="str">
        <f>"You were asked to: "&amp;INDEX('Data tables'!$B$20:$E$57, MATCH($A46,'Data tables'!$A$20:$A$57,0), MATCH(B$19,'Data tables'!$B$19:$E$19,0))</f>
        <v>You were asked to: Assess how your organisation empowers learners to follow an effective pathway.</v>
      </c>
      <c r="C46" s="47" t="str" cm="1">
        <f t="array" ref="C46">INDEX(LSDTData, _xlfn.XMATCH($A46,LSDTQuestionID),_xlfn.XMATCH('Data tables'!$H$19, LSDTDataHeaders))</f>
        <v>You have not yet assessed your organisation on Question 3.3.</v>
      </c>
      <c r="D46" s="21"/>
      <c r="E46" s="48" t="str">
        <f>IFERROR(IF(INDEX(LSDTData, MATCH($A46, LSDTQuestionID, 0), MATCH("User Score (Numerical)", LSDTDataHeaders, 0))=(INDEX(AssessmentScale,1,1)),INDEX(AssessmentScale,2,1),""),"")</f>
        <v/>
      </c>
      <c r="F46" s="49" t="str">
        <f>IFERROR(IF(INDEX(LSDTData, MATCH($A46, LSDTQuestionID, 0), MATCH("User Score (Numerical)", LSDTDataHeaders, 0))=(INDEX(AssessmentScale,1,2)),INDEX(AssessmentScale,2,2),""),"")</f>
        <v/>
      </c>
      <c r="G46" s="49" t="str">
        <f>IFERROR(IF(INDEX(LSDTData, MATCH($A46, LSDTQuestionID, 0), MATCH("User Score (Numerical)", LSDTDataHeaders, 0))=(INDEX(AssessmentScale,1,3)),INDEX(AssessmentScale,2,3),""),"")</f>
        <v/>
      </c>
      <c r="H46" s="49" t="str">
        <f>IFERROR(IF(INDEX(LSDTData, MATCH($A46, LSDTQuestionID, 0), MATCH("User Score (Numerical)", LSDTDataHeaders, 0))=(INDEX(AssessmentScale,1,4)),INDEX(AssessmentScale,2,4),""),"")</f>
        <v/>
      </c>
      <c r="I46" s="50" t="str">
        <f>IFERROR(IF(INDEX(LSDTData, MATCH($A46, LSDTQuestionID, 0), MATCH("User Score (Numerical)", LSDTDataHeaders, 0))=(INDEX(AssessmentScale,1,5)),INDEX(AssessmentScale,2,5),""),"")</f>
        <v/>
      </c>
      <c r="J46" s="21"/>
      <c r="K46" s="47" t="str" cm="1">
        <f t="array" ref="K46">INDEX(LSDTData, _xlfn.XMATCH($A46,LSDTQuestionID),_xlfn.XMATCH('Data tables'!$I$19, LSDTDataHeaders))</f>
        <v>You have not yet defined the ideal state for Question 3.3.</v>
      </c>
      <c r="L46" s="21"/>
      <c r="M46" s="13" t="str">
        <f>IF(INDEX(Step2Responses, MATCH($A46,'Step 2 - Assess current state'!$A$12:$A$86,0), MATCH(M$19,'Step 2 - Assess current state'!$A$12:$L$12,0))=0, "There are no notes to display for Question "&amp;$A46&amp;".", INDEX(Step2Responses, MATCH($A46,'Step 2 - Assess current state'!$A$12:$A$86,0), MATCH(M$19,'Step 2 - Assess current state'!$A$12:$L$12,0)))</f>
        <v>There are no notes to display for Question 3.3.</v>
      </c>
      <c r="N46" s="3"/>
    </row>
    <row r="47" spans="1:16" s="4" customFormat="1" ht="60" x14ac:dyDescent="0.25">
      <c r="A47" s="14">
        <v>3.4</v>
      </c>
      <c r="B47" s="26" t="str">
        <f>"You were asked to: "&amp;INDEX('Data tables'!$B$20:$E$57, MATCH($A47,'Data tables'!$A$20:$A$57,0), MATCH(B$19,'Data tables'!$B$19:$E$19,0))</f>
        <v>You were asked to: Assess how your organisation currently identifies and addresses barriers on learners' pathways.</v>
      </c>
      <c r="C47" s="47" t="str" cm="1">
        <f t="array" ref="C47">INDEX(LSDTData, _xlfn.XMATCH($A47,LSDTQuestionID),_xlfn.XMATCH('Data tables'!$H$19, LSDTDataHeaders))</f>
        <v>You have not yet assessed your organisation on Question 3.4.</v>
      </c>
      <c r="D47" s="21"/>
      <c r="E47" s="48" t="str">
        <f>IFERROR(IF(INDEX(LSDTData, MATCH($A47, LSDTQuestionID, 0), MATCH("User Score (Numerical)", LSDTDataHeaders, 0))=(INDEX(AssessmentScale,1,1)),INDEX(AssessmentScale,2,1),""),"")</f>
        <v/>
      </c>
      <c r="F47" s="49" t="str">
        <f>IFERROR(IF(INDEX(LSDTData, MATCH($A47, LSDTQuestionID, 0), MATCH("User Score (Numerical)", LSDTDataHeaders, 0))=(INDEX(AssessmentScale,1,2)),INDEX(AssessmentScale,2,2),""),"")</f>
        <v/>
      </c>
      <c r="G47" s="49" t="str">
        <f>IFERROR(IF(INDEX(LSDTData, MATCH($A47, LSDTQuestionID, 0), MATCH("User Score (Numerical)", LSDTDataHeaders, 0))=(INDEX(AssessmentScale,1,3)),INDEX(AssessmentScale,2,3),""),"")</f>
        <v/>
      </c>
      <c r="H47" s="49" t="str">
        <f>IFERROR(IF(INDEX(LSDTData, MATCH($A47, LSDTQuestionID, 0), MATCH("User Score (Numerical)", LSDTDataHeaders, 0))=(INDEX(AssessmentScale,1,4)),INDEX(AssessmentScale,2,4),""),"")</f>
        <v/>
      </c>
      <c r="I47" s="50" t="str">
        <f>IFERROR(IF(INDEX(LSDTData, MATCH($A47, LSDTQuestionID, 0), MATCH("User Score (Numerical)", LSDTDataHeaders, 0))=(INDEX(AssessmentScale,1,5)),INDEX(AssessmentScale,2,5),""),"")</f>
        <v/>
      </c>
      <c r="J47" s="21"/>
      <c r="K47" s="47" t="str" cm="1">
        <f t="array" ref="K47">INDEX(LSDTData, _xlfn.XMATCH($A47,LSDTQuestionID),_xlfn.XMATCH('Data tables'!$I$19, LSDTDataHeaders))</f>
        <v>You have not yet defined the ideal state for Question 3.4.</v>
      </c>
      <c r="L47" s="21"/>
      <c r="M47" s="13" t="str">
        <f>IF(INDEX(Step2Responses, MATCH($A47,'Step 2 - Assess current state'!$A$12:$A$86,0), MATCH(M$19,'Step 2 - Assess current state'!$A$12:$L$12,0))=0, "There are no notes to display for Question "&amp;$A47&amp;".", INDEX(Step2Responses, MATCH($A47,'Step 2 - Assess current state'!$A$12:$A$86,0), MATCH(M$19,'Step 2 - Assess current state'!$A$12:$L$12,0)))</f>
        <v>There are no notes to display for Question 3.4.</v>
      </c>
      <c r="N47" s="3"/>
    </row>
    <row r="48" spans="1:16" s="4" customFormat="1" ht="45" x14ac:dyDescent="0.25">
      <c r="A48" s="14">
        <v>3.5</v>
      </c>
      <c r="B48" s="26" t="str">
        <f>"You were asked to: "&amp;INDEX('Data tables'!$B$20:$E$57, MATCH($A48,'Data tables'!$A$20:$A$57,0), MATCH(B$19,'Data tables'!$B$19:$E$19,0))</f>
        <v>You were asked to: Assess how you currently support learner pathways beyond your organisation.</v>
      </c>
      <c r="C48" s="47" t="str" cm="1">
        <f t="array" ref="C48">INDEX(LSDTData, _xlfn.XMATCH($A48,LSDTQuestionID),_xlfn.XMATCH('Data tables'!$H$19, LSDTDataHeaders))</f>
        <v>You have not yet assessed your organisation on Question 3.5.</v>
      </c>
      <c r="D48" s="21"/>
      <c r="E48" s="48" t="str">
        <f>IFERROR(IF(INDEX(LSDTData, MATCH($A48, LSDTQuestionID, 0), MATCH("User Score (Numerical)", LSDTDataHeaders, 0))=(INDEX(AssessmentScale,1,1)),INDEX(AssessmentScale,2,1),""),"")</f>
        <v/>
      </c>
      <c r="F48" s="49" t="str">
        <f>IFERROR(IF(INDEX(LSDTData, MATCH($A48, LSDTQuestionID, 0), MATCH("User Score (Numerical)", LSDTDataHeaders, 0))=(INDEX(AssessmentScale,1,2)),INDEX(AssessmentScale,2,2),""),"")</f>
        <v/>
      </c>
      <c r="G48" s="49" t="str">
        <f>IFERROR(IF(INDEX(LSDTData, MATCH($A48, LSDTQuestionID, 0), MATCH("User Score (Numerical)", LSDTDataHeaders, 0))=(INDEX(AssessmentScale,1,3)),INDEX(AssessmentScale,2,3),""),"")</f>
        <v/>
      </c>
      <c r="H48" s="49" t="str">
        <f>IFERROR(IF(INDEX(LSDTData, MATCH($A48, LSDTQuestionID, 0), MATCH("User Score (Numerical)", LSDTDataHeaders, 0))=(INDEX(AssessmentScale,1,4)),INDEX(AssessmentScale,2,4),""),"")</f>
        <v/>
      </c>
      <c r="I48" s="50" t="str">
        <f>IFERROR(IF(INDEX(LSDTData, MATCH($A48, LSDTQuestionID, 0), MATCH("User Score (Numerical)", LSDTDataHeaders, 0))=(INDEX(AssessmentScale,1,5)),INDEX(AssessmentScale,2,5),""),"")</f>
        <v/>
      </c>
      <c r="J48" s="21"/>
      <c r="K48" s="47" t="str" cm="1">
        <f t="array" ref="K48">INDEX(LSDTData, _xlfn.XMATCH($A48,LSDTQuestionID),_xlfn.XMATCH('Data tables'!$I$19, LSDTDataHeaders))</f>
        <v>You have not yet defined the ideal state for Question 3.5.</v>
      </c>
      <c r="L48" s="21"/>
      <c r="M48" s="13" t="str">
        <f>IF(INDEX(Step2Responses, MATCH($A48,'Step 2 - Assess current state'!$A$12:$A$86,0), MATCH(M$19,'Step 2 - Assess current state'!$A$12:$L$12,0))=0, "There are no notes to display for Question "&amp;$A48&amp;".", INDEX(Step2Responses, MATCH($A48,'Step 2 - Assess current state'!$A$12:$A$86,0), MATCH(M$19,'Step 2 - Assess current state'!$A$12:$L$12,0)))</f>
        <v>There are no notes to display for Question 3.5.</v>
      </c>
      <c r="N48" s="3"/>
    </row>
    <row r="49" spans="1:16" x14ac:dyDescent="0.25">
      <c r="N49" s="3"/>
    </row>
    <row r="50" spans="1:16" x14ac:dyDescent="0.25">
      <c r="N50" s="3"/>
    </row>
    <row r="51" spans="1:16" ht="28.15" customHeight="1" x14ac:dyDescent="0.25">
      <c r="A51" s="166" t="str">
        <f>'Data tables'!$E$8</f>
        <v>Capability 4: Holistic learner supports</v>
      </c>
      <c r="B51" s="166"/>
      <c r="C51" s="166"/>
      <c r="D51" s="43"/>
      <c r="E51" s="60" t="str">
        <f>IFERROR("Capability: "&amp;INDEX(AssessmentScale, 2, MATCH(ROUNDDOWN(INDEX(LSDTData, MATCH($A55, LSDTQuestionID, 0), MATCH("Capability Average Score", LSDTDataHeaders, 0)),0), INDEX(AssessmentScale,1,),0)),"")</f>
        <v/>
      </c>
      <c r="F51" s="49"/>
      <c r="G51" s="49"/>
      <c r="H51" s="49"/>
      <c r="I51" s="50"/>
      <c r="J51" s="43"/>
      <c r="K51" s="43"/>
      <c r="L51" s="43"/>
      <c r="M51" s="43"/>
      <c r="N51" s="3"/>
    </row>
    <row r="52" spans="1:16" ht="43.15" customHeight="1" x14ac:dyDescent="0.25">
      <c r="A52" s="175" t="str">
        <f>'Data tables'!$E$9</f>
        <v>Planning and integrating critical learner, academic and personal supports into a seamless, culturally conscious, timely experience designed with and for every learner</v>
      </c>
      <c r="B52" s="175"/>
      <c r="C52" s="175"/>
      <c r="D52" s="66"/>
      <c r="E52" s="66"/>
      <c r="F52" s="66"/>
      <c r="G52" s="66"/>
      <c r="H52" s="66"/>
      <c r="I52" s="66"/>
      <c r="J52" s="66"/>
      <c r="K52" s="66"/>
      <c r="L52" s="66"/>
      <c r="M52" s="66"/>
      <c r="N52" s="3"/>
    </row>
    <row r="53" spans="1:16" ht="4.1500000000000004" customHeight="1" x14ac:dyDescent="0.25">
      <c r="A53" s="130"/>
      <c r="B53" s="130"/>
      <c r="C53" s="1"/>
      <c r="D53" s="1"/>
      <c r="E53" s="1"/>
      <c r="F53" s="1"/>
      <c r="G53" s="1"/>
      <c r="H53" s="1"/>
      <c r="I53" s="1"/>
      <c r="J53" s="1"/>
      <c r="K53" s="1"/>
      <c r="L53" s="1"/>
      <c r="M53" s="1"/>
      <c r="N53" s="1"/>
      <c r="O53" s="1"/>
      <c r="P53" s="1"/>
    </row>
    <row r="54" spans="1:16" s="34" customFormat="1" ht="24" customHeight="1" x14ac:dyDescent="0.25">
      <c r="A54" s="28" t="str">
        <f>'Data tables'!$A$19</f>
        <v>Question ID</v>
      </c>
      <c r="B54" s="31" t="str">
        <f>'Data tables'!$D$19</f>
        <v>Question (Assess)</v>
      </c>
      <c r="C54" s="59" t="s">
        <v>59</v>
      </c>
      <c r="D54" s="30"/>
      <c r="E54" s="168" t="s">
        <v>60</v>
      </c>
      <c r="F54" s="169"/>
      <c r="G54" s="169"/>
      <c r="H54" s="169"/>
      <c r="I54" s="170"/>
      <c r="J54" s="30"/>
      <c r="K54" s="32" t="s">
        <v>61</v>
      </c>
      <c r="L54" s="30"/>
      <c r="M54" s="33" t="s">
        <v>36</v>
      </c>
      <c r="N54" s="35"/>
    </row>
    <row r="55" spans="1:16" s="4" customFormat="1" ht="60" x14ac:dyDescent="0.25">
      <c r="A55" s="14">
        <v>4.0999999999999996</v>
      </c>
      <c r="B55" s="26" t="str">
        <f>"You were asked to: "&amp;INDEX('Data tables'!$B$20:$E$57, MATCH($A55,'Data tables'!$A$20:$A$57,0), MATCH(B$19,'Data tables'!$B$19:$E$19,0))</f>
        <v>You were asked to: Assess how your organisation currently makes support systems visible and accessible to learners.</v>
      </c>
      <c r="C55" s="47" t="str" cm="1">
        <f t="array" ref="C55">INDEX(LSDTData, _xlfn.XMATCH($A55,LSDTQuestionID),_xlfn.XMATCH('Data tables'!$H$19, LSDTDataHeaders))</f>
        <v>You have not yet assessed your organisation on Question 4.1.</v>
      </c>
      <c r="D55" s="21"/>
      <c r="E55" s="48" t="str">
        <f t="shared" ref="E55:E60" si="5">IFERROR(IF(INDEX(LSDTData, MATCH($A55, LSDTQuestionID, 0), MATCH("User Score (Numerical)", LSDTDataHeaders, 0))=(INDEX(AssessmentScale,1,1)),INDEX(AssessmentScale,2,1),""),"")</f>
        <v/>
      </c>
      <c r="F55" s="49" t="str">
        <f t="shared" ref="F55:F60" si="6">IFERROR(IF(INDEX(LSDTData, MATCH($A55, LSDTQuestionID, 0), MATCH("User Score (Numerical)", LSDTDataHeaders, 0))=(INDEX(AssessmentScale,1,2)),INDEX(AssessmentScale,2,2),""),"")</f>
        <v/>
      </c>
      <c r="G55" s="49" t="str">
        <f t="shared" ref="G55:G60" si="7">IFERROR(IF(INDEX(LSDTData, MATCH($A55, LSDTQuestionID, 0), MATCH("User Score (Numerical)", LSDTDataHeaders, 0))=(INDEX(AssessmentScale,1,3)),INDEX(AssessmentScale,2,3),""),"")</f>
        <v/>
      </c>
      <c r="H55" s="49" t="str">
        <f t="shared" ref="H55:H60" si="8">IFERROR(IF(INDEX(LSDTData, MATCH($A55, LSDTQuestionID, 0), MATCH("User Score (Numerical)", LSDTDataHeaders, 0))=(INDEX(AssessmentScale,1,4)),INDEX(AssessmentScale,2,4),""),"")</f>
        <v/>
      </c>
      <c r="I55" s="50" t="str">
        <f t="shared" ref="I55:I60" si="9">IFERROR(IF(INDEX(LSDTData, MATCH($A55, LSDTQuestionID, 0), MATCH("User Score (Numerical)", LSDTDataHeaders, 0))=(INDEX(AssessmentScale,1,5)),INDEX(AssessmentScale,2,5),""),"")</f>
        <v/>
      </c>
      <c r="J55" s="21"/>
      <c r="K55" s="47" t="str" cm="1">
        <f t="array" ref="K55">INDEX(LSDTData, _xlfn.XMATCH($A55,LSDTQuestionID),_xlfn.XMATCH('Data tables'!$I$19, LSDTDataHeaders))</f>
        <v>You have not yet defined the ideal state for Question 4.1.</v>
      </c>
      <c r="L55" s="21"/>
      <c r="M55" s="13" t="str">
        <f>IF(INDEX(Step2Responses, MATCH($A55,'Step 2 - Assess current state'!$A$12:$A$86,0), MATCH(M$19,'Step 2 - Assess current state'!$A$12:$L$12,0))=0, "There are no notes to display for Question "&amp;$A55&amp;".", INDEX(Step2Responses, MATCH($A55,'Step 2 - Assess current state'!$A$12:$A$86,0), MATCH(M$19,'Step 2 - Assess current state'!$A$12:$L$12,0)))</f>
        <v>There are no notes to display for Question 4.1.</v>
      </c>
      <c r="N55" s="3"/>
    </row>
    <row r="56" spans="1:16" s="4" customFormat="1" ht="45" x14ac:dyDescent="0.25">
      <c r="A56" s="14">
        <v>4.2</v>
      </c>
      <c r="B56" s="26" t="str">
        <f>"You were asked to: "&amp;INDEX('Data tables'!$B$20:$E$57, MATCH($A56,'Data tables'!$A$20:$A$57,0), MATCH(B$19,'Data tables'!$B$19:$E$19,0))</f>
        <v>You were asked to: Assess how your organisation currently builds an understanding of learner needs.</v>
      </c>
      <c r="C56" s="47" t="str" cm="1">
        <f t="array" ref="C56">INDEX(LSDTData, _xlfn.XMATCH($A56,LSDTQuestionID),_xlfn.XMATCH('Data tables'!$H$19, LSDTDataHeaders))</f>
        <v>You have not yet assessed your organisation on Question 4.2.</v>
      </c>
      <c r="D56" s="21"/>
      <c r="E56" s="48" t="str">
        <f t="shared" si="5"/>
        <v/>
      </c>
      <c r="F56" s="49" t="str">
        <f t="shared" si="6"/>
        <v/>
      </c>
      <c r="G56" s="49" t="str">
        <f t="shared" si="7"/>
        <v/>
      </c>
      <c r="H56" s="49" t="str">
        <f t="shared" si="8"/>
        <v/>
      </c>
      <c r="I56" s="50" t="str">
        <f t="shared" si="9"/>
        <v/>
      </c>
      <c r="J56" s="21"/>
      <c r="K56" s="47" t="str" cm="1">
        <f t="array" ref="K56">INDEX(LSDTData, _xlfn.XMATCH($A56,LSDTQuestionID),_xlfn.XMATCH('Data tables'!$I$19, LSDTDataHeaders))</f>
        <v>You have not yet defined the ideal state for Question 4.2.</v>
      </c>
      <c r="L56" s="21"/>
      <c r="M56" s="13" t="str">
        <f>IF(INDEX(Step2Responses, MATCH($A56,'Step 2 - Assess current state'!$A$12:$A$86,0), MATCH(M$19,'Step 2 - Assess current state'!$A$12:$L$12,0))=0, "There are no notes to display for Question "&amp;$A56&amp;".", INDEX(Step2Responses, MATCH($A56,'Step 2 - Assess current state'!$A$12:$A$86,0), MATCH(M$19,'Step 2 - Assess current state'!$A$12:$L$12,0)))</f>
        <v>There are no notes to display for Question 4.2.</v>
      </c>
      <c r="N56" s="3"/>
    </row>
    <row r="57" spans="1:16" s="4" customFormat="1" ht="60" x14ac:dyDescent="0.25">
      <c r="A57" s="14">
        <v>4.3</v>
      </c>
      <c r="B57" s="26" t="str">
        <f>"You were asked to: "&amp;INDEX('Data tables'!$B$20:$E$57, MATCH($A57,'Data tables'!$A$20:$A$57,0), MATCH(B$19,'Data tables'!$B$19:$E$19,0))</f>
        <v>You were asked to: Assess how your organisation currently incorporates learner perspectives into the design of support systems.</v>
      </c>
      <c r="C57" s="47" t="str" cm="1">
        <f t="array" ref="C57">INDEX(LSDTData, _xlfn.XMATCH($A57,LSDTQuestionID),_xlfn.XMATCH('Data tables'!$H$19, LSDTDataHeaders))</f>
        <v>You have not yet assessed your organisation on Question 4.3.</v>
      </c>
      <c r="D57" s="21"/>
      <c r="E57" s="48" t="str">
        <f t="shared" si="5"/>
        <v/>
      </c>
      <c r="F57" s="49" t="str">
        <f t="shared" si="6"/>
        <v/>
      </c>
      <c r="G57" s="49" t="str">
        <f t="shared" si="7"/>
        <v/>
      </c>
      <c r="H57" s="49" t="str">
        <f t="shared" si="8"/>
        <v/>
      </c>
      <c r="I57" s="50" t="str">
        <f t="shared" si="9"/>
        <v/>
      </c>
      <c r="J57" s="21"/>
      <c r="K57" s="47" t="str" cm="1">
        <f t="array" ref="K57">INDEX(LSDTData, _xlfn.XMATCH($A57,LSDTQuestionID),_xlfn.XMATCH('Data tables'!$I$19, LSDTDataHeaders))</f>
        <v>You have not yet defined the ideal state for Question 4.3.</v>
      </c>
      <c r="L57" s="21"/>
      <c r="M57" s="13" t="str">
        <f>IF(INDEX(Step2Responses, MATCH($A57,'Step 2 - Assess current state'!$A$12:$A$86,0), MATCH(M$19,'Step 2 - Assess current state'!$A$12:$L$12,0))=0, "There are no notes to display for Question "&amp;$A57&amp;".", INDEX(Step2Responses, MATCH($A57,'Step 2 - Assess current state'!$A$12:$A$86,0), MATCH(M$19,'Step 2 - Assess current state'!$A$12:$L$12,0)))</f>
        <v>There are no notes to display for Question 4.3.</v>
      </c>
      <c r="N57" s="3"/>
    </row>
    <row r="58" spans="1:16" s="4" customFormat="1" ht="60" x14ac:dyDescent="0.25">
      <c r="A58" s="14">
        <v>4.4000000000000004</v>
      </c>
      <c r="B58" s="26" t="str">
        <f>"You were asked to: "&amp;INDEX('Data tables'!$B$20:$E$57, MATCH($A58,'Data tables'!$A$20:$A$57,0), MATCH(B$19,'Data tables'!$B$19:$E$19,0))</f>
        <v>You were asked to: Assess how your organisation's support systems currently personalise support.</v>
      </c>
      <c r="C58" s="47" t="str" cm="1">
        <f t="array" ref="C58">INDEX(LSDTData, _xlfn.XMATCH($A58,LSDTQuestionID),_xlfn.XMATCH('Data tables'!$H$19, LSDTDataHeaders))</f>
        <v>You have not yet assessed your organisation on Question 4.4.</v>
      </c>
      <c r="D58" s="21"/>
      <c r="E58" s="48" t="str">
        <f t="shared" si="5"/>
        <v/>
      </c>
      <c r="F58" s="49" t="str">
        <f t="shared" si="6"/>
        <v/>
      </c>
      <c r="G58" s="49" t="str">
        <f t="shared" si="7"/>
        <v/>
      </c>
      <c r="H58" s="49" t="str">
        <f t="shared" si="8"/>
        <v/>
      </c>
      <c r="I58" s="50" t="str">
        <f t="shared" si="9"/>
        <v/>
      </c>
      <c r="J58" s="21"/>
      <c r="K58" s="47" t="str" cm="1">
        <f t="array" ref="K58">INDEX(LSDTData, _xlfn.XMATCH($A58,LSDTQuestionID),_xlfn.XMATCH('Data tables'!$I$19, LSDTDataHeaders))</f>
        <v>You have not yet defined the ideal state for Question 4.4.</v>
      </c>
      <c r="L58" s="21"/>
      <c r="M58" s="13" t="str">
        <f>IF(INDEX(Step2Responses, MATCH($A58,'Step 2 - Assess current state'!$A$12:$A$86,0), MATCH(M$19,'Step 2 - Assess current state'!$A$12:$L$12,0))=0, "There are no notes to display for Question "&amp;$A58&amp;".", INDEX(Step2Responses, MATCH($A58,'Step 2 - Assess current state'!$A$12:$A$86,0), MATCH(M$19,'Step 2 - Assess current state'!$A$12:$L$12,0)))</f>
        <v>There are no notes to display for Question 4.4.</v>
      </c>
      <c r="N58" s="3"/>
    </row>
    <row r="59" spans="1:16" s="4" customFormat="1" ht="60" x14ac:dyDescent="0.25">
      <c r="A59" s="140">
        <v>4.5</v>
      </c>
      <c r="B59" s="26" t="str">
        <f>"You were asked to: "&amp;INDEX('Data tables'!$B$20:$E$57, MATCH($A59,'Data tables'!$A$20:$A$57,0), MATCH(B$19,'Data tables'!$B$19:$E$19,0))</f>
        <v>You were asked to: Assess how your organisation currently uses the learner's journey to inform the support provided.</v>
      </c>
      <c r="C59" s="47" t="str" cm="1">
        <f t="array" ref="C59">INDEX(LSDTData, _xlfn.XMATCH($A59,LSDTQuestionID),_xlfn.XMATCH('Data tables'!$H$19, LSDTDataHeaders))</f>
        <v>You have not yet assessed your organisation on Question 4.5.</v>
      </c>
      <c r="D59" s="21"/>
      <c r="E59" s="48" t="str">
        <f t="shared" si="5"/>
        <v/>
      </c>
      <c r="F59" s="49" t="str">
        <f t="shared" si="6"/>
        <v/>
      </c>
      <c r="G59" s="49" t="str">
        <f t="shared" si="7"/>
        <v/>
      </c>
      <c r="H59" s="49" t="str">
        <f t="shared" si="8"/>
        <v/>
      </c>
      <c r="I59" s="50" t="str">
        <f t="shared" si="9"/>
        <v/>
      </c>
      <c r="J59" s="21"/>
      <c r="K59" s="47" t="str" cm="1">
        <f t="array" ref="K59">INDEX(LSDTData, _xlfn.XMATCH($A59,LSDTQuestionID),_xlfn.XMATCH('Data tables'!$I$19, LSDTDataHeaders))</f>
        <v>You have not yet defined the ideal state for Question 4.5.</v>
      </c>
      <c r="L59" s="21"/>
      <c r="M59" s="13" t="e">
        <f>IF(INDEX(Step2Responses, MATCH($A59,'Step 2 - Assess current state'!$A$12:$A$86,0), MATCH(M$19,'Step 2 - Assess current state'!$A$12:$L$12,0))=0, "There are no notes to display for Question "&amp;$A59&amp;".", INDEX(Step2Responses, MATCH($A59,'Step 2 - Assess current state'!$A$12:$A$86,0), MATCH(M$19,'Step 2 - Assess current state'!$A$12:$L$12,0)))</f>
        <v>#N/A</v>
      </c>
      <c r="N59" s="3"/>
    </row>
    <row r="60" spans="1:16" s="4" customFormat="1" ht="60" x14ac:dyDescent="0.25">
      <c r="A60" s="140">
        <v>4.5999999999999996</v>
      </c>
      <c r="B60" s="26" t="str">
        <f>"You were asked to: "&amp;INDEX('Data tables'!$B$20:$E$57, MATCH($A60,'Data tables'!$A$20:$A$57,0), MATCH(B$19,'Data tables'!$B$19:$E$19,0))</f>
        <v>You were asked to: Assess the current inclusivity of your organisation's support environment.</v>
      </c>
      <c r="C60" s="47" t="str" cm="1">
        <f t="array" ref="C60">INDEX(LSDTData, _xlfn.XMATCH($A60,LSDTQuestionID),_xlfn.XMATCH('Data tables'!$H$19, LSDTDataHeaders))</f>
        <v>You have not yet assessed your organisation on Question 4.6.</v>
      </c>
      <c r="D60" s="21"/>
      <c r="E60" s="48" t="str">
        <f t="shared" si="5"/>
        <v/>
      </c>
      <c r="F60" s="49" t="str">
        <f t="shared" si="6"/>
        <v/>
      </c>
      <c r="G60" s="49" t="str">
        <f t="shared" si="7"/>
        <v/>
      </c>
      <c r="H60" s="49" t="str">
        <f t="shared" si="8"/>
        <v/>
      </c>
      <c r="I60" s="50" t="str">
        <f t="shared" si="9"/>
        <v/>
      </c>
      <c r="J60" s="21"/>
      <c r="K60" s="47" t="str" cm="1">
        <f t="array" ref="K60">INDEX(LSDTData, _xlfn.XMATCH($A60,LSDTQuestionID),_xlfn.XMATCH('Data tables'!$I$19, LSDTDataHeaders))</f>
        <v>You have not yet defined the ideal state for Question 4.6.</v>
      </c>
      <c r="L60" s="21"/>
      <c r="M60" s="13" t="str">
        <f>IF(INDEX(Step2Responses, MATCH($A60,'Step 2 - Assess current state'!$A$12:$A$86,0), MATCH(M$19,'Step 2 - Assess current state'!$A$12:$L$12,0))=0, "There are no notes to display for Question "&amp;$A60&amp;".", INDEX(Step2Responses, MATCH($A60,'Step 2 - Assess current state'!$A$12:$A$86,0), MATCH(M$19,'Step 2 - Assess current state'!$A$12:$L$12,0)))</f>
        <v>There are no notes to display for Question 4.6.</v>
      </c>
      <c r="N60" s="3"/>
    </row>
    <row r="61" spans="1:16" x14ac:dyDescent="0.25">
      <c r="N61" s="3"/>
    </row>
    <row r="62" spans="1:16" x14ac:dyDescent="0.25">
      <c r="N62" s="3"/>
    </row>
    <row r="63" spans="1:16" ht="28.15" customHeight="1" x14ac:dyDescent="0.25">
      <c r="A63" s="165" t="str">
        <f>'Data tables'!$F$8</f>
        <v>Capability 5: Learner-centric systems</v>
      </c>
      <c r="B63" s="165"/>
      <c r="C63" s="165"/>
      <c r="D63" s="44"/>
      <c r="E63" s="60" t="str">
        <f>IFERROR("Capability: "&amp;INDEX(AssessmentScale, 2, MATCH(ROUNDDOWN(INDEX(LSDTData, MATCH($A67, LSDTQuestionID, 0), MATCH("Capability Average Score", LSDTDataHeaders, 0)),0), INDEX(AssessmentScale,1,),0)),"")</f>
        <v/>
      </c>
      <c r="F63" s="49"/>
      <c r="G63" s="49"/>
      <c r="H63" s="49"/>
      <c r="I63" s="50"/>
      <c r="J63" s="44"/>
      <c r="K63" s="44"/>
      <c r="L63" s="44"/>
      <c r="M63" s="44"/>
      <c r="N63" s="3"/>
    </row>
    <row r="64" spans="1:16" ht="63.75" customHeight="1" x14ac:dyDescent="0.25">
      <c r="A64" s="176" t="str">
        <f>'Data tables'!$F$9</f>
        <v>Policies and practices that improve outcomes for learners, and processes for reviewing and aligning policies and practices to remove barriers and enable learner success (including drawing from the evidence base of Māori/Indigenous and diverse learner success practices)</v>
      </c>
      <c r="B64" s="176"/>
      <c r="C64" s="176"/>
      <c r="D64" s="67"/>
      <c r="E64" s="67"/>
      <c r="F64" s="67"/>
      <c r="G64" s="67"/>
      <c r="H64" s="67"/>
      <c r="I64" s="67"/>
      <c r="J64" s="67"/>
      <c r="K64" s="67"/>
      <c r="L64" s="67"/>
      <c r="M64" s="67"/>
      <c r="N64" s="3"/>
    </row>
    <row r="65" spans="1:16" ht="4.1500000000000004" customHeight="1" x14ac:dyDescent="0.25">
      <c r="A65" s="130"/>
      <c r="B65" s="130"/>
      <c r="C65" s="1"/>
      <c r="D65" s="1"/>
      <c r="E65" s="1"/>
      <c r="F65" s="1"/>
      <c r="G65" s="1"/>
      <c r="H65" s="1"/>
      <c r="I65" s="1"/>
      <c r="J65" s="1"/>
      <c r="K65" s="1"/>
      <c r="L65" s="1"/>
      <c r="M65" s="1"/>
      <c r="N65" s="1"/>
      <c r="O65" s="1"/>
      <c r="P65" s="1"/>
    </row>
    <row r="66" spans="1:16" s="34" customFormat="1" ht="24" customHeight="1" x14ac:dyDescent="0.25">
      <c r="A66" s="28" t="str">
        <f>'Data tables'!$A$19</f>
        <v>Question ID</v>
      </c>
      <c r="B66" s="31" t="str">
        <f>'Data tables'!$D$19</f>
        <v>Question (Assess)</v>
      </c>
      <c r="C66" s="59" t="s">
        <v>59</v>
      </c>
      <c r="D66" s="30"/>
      <c r="E66" s="168" t="s">
        <v>60</v>
      </c>
      <c r="F66" s="169"/>
      <c r="G66" s="169"/>
      <c r="H66" s="169"/>
      <c r="I66" s="170"/>
      <c r="J66" s="30"/>
      <c r="K66" s="32" t="s">
        <v>61</v>
      </c>
      <c r="L66" s="30"/>
      <c r="M66" s="33" t="s">
        <v>36</v>
      </c>
      <c r="N66" s="35"/>
    </row>
    <row r="67" spans="1:16" s="4" customFormat="1" ht="60" x14ac:dyDescent="0.25">
      <c r="A67" s="14">
        <v>5.0999999999999996</v>
      </c>
      <c r="B67" s="26" t="str">
        <f>"You were asked to: "&amp;INDEX('Data tables'!$B$20:$E$57, MATCH($A67,'Data tables'!$A$20:$A$57,0), MATCH(B$19,'Data tables'!$B$19:$E$19,0))</f>
        <v>You were asked to: Assess how your organisation currently defines learner success outcomes that are specific to it.</v>
      </c>
      <c r="C67" s="47" t="str" cm="1">
        <f t="array" ref="C67">INDEX(LSDTData, _xlfn.XMATCH($A67,LSDTQuestionID),_xlfn.XMATCH('Data tables'!$H$19, LSDTDataHeaders))</f>
        <v>You have not yet assessed your organisation on Question 5.1.</v>
      </c>
      <c r="D67" s="21"/>
      <c r="E67" s="48" t="str">
        <f t="shared" ref="E67:E71" si="10">IFERROR(IF(INDEX(LSDTData, MATCH($A67, LSDTQuestionID, 0), MATCH("User Score (Numerical)", LSDTDataHeaders, 0))=(INDEX(AssessmentScale,1,1)),INDEX(AssessmentScale,2,1),""),"")</f>
        <v/>
      </c>
      <c r="F67" s="49" t="str">
        <f t="shared" ref="F67:F71" si="11">IFERROR(IF(INDEX(LSDTData, MATCH($A67, LSDTQuestionID, 0), MATCH("User Score (Numerical)", LSDTDataHeaders, 0))=(INDEX(AssessmentScale,1,2)),INDEX(AssessmentScale,2,2),""),"")</f>
        <v/>
      </c>
      <c r="G67" s="49" t="str">
        <f t="shared" ref="G67:G71" si="12">IFERROR(IF(INDEX(LSDTData, MATCH($A67, LSDTQuestionID, 0), MATCH("User Score (Numerical)", LSDTDataHeaders, 0))=(INDEX(AssessmentScale,1,3)),INDEX(AssessmentScale,2,3),""),"")</f>
        <v/>
      </c>
      <c r="H67" s="49" t="str">
        <f t="shared" ref="H67:H71" si="13">IFERROR(IF(INDEX(LSDTData, MATCH($A67, LSDTQuestionID, 0), MATCH("User Score (Numerical)", LSDTDataHeaders, 0))=(INDEX(AssessmentScale,1,4)),INDEX(AssessmentScale,2,4),""),"")</f>
        <v/>
      </c>
      <c r="I67" s="50" t="str">
        <f t="shared" ref="I67:I71" si="14">IFERROR(IF(INDEX(LSDTData, MATCH($A67, LSDTQuestionID, 0), MATCH("User Score (Numerical)", LSDTDataHeaders, 0))=(INDEX(AssessmentScale,1,5)),INDEX(AssessmentScale,2,5),""),"")</f>
        <v/>
      </c>
      <c r="J67" s="21"/>
      <c r="K67" s="47" t="str" cm="1">
        <f t="array" ref="K67">INDEX(LSDTData, _xlfn.XMATCH($A67,LSDTQuestionID),_xlfn.XMATCH('Data tables'!$I$19, LSDTDataHeaders))</f>
        <v>You have not yet defined the ideal state for Question 5.1.</v>
      </c>
      <c r="L67" s="21"/>
      <c r="M67" s="13" t="str">
        <f>IF(INDEX(Step2Responses, MATCH($A67,'Step 2 - Assess current state'!$A$12:$A$86,0), MATCH(M$19,'Step 2 - Assess current state'!$A$12:$L$12,0))=0, "There are no notes to display for Question "&amp;$A67&amp;".", INDEX(Step2Responses, MATCH($A67,'Step 2 - Assess current state'!$A$12:$A$86,0), MATCH(M$19,'Step 2 - Assess current state'!$A$12:$L$12,0)))</f>
        <v>There are no notes to display for Question 5.1.</v>
      </c>
      <c r="N67" s="3"/>
    </row>
    <row r="68" spans="1:16" s="4" customFormat="1" ht="45" x14ac:dyDescent="0.25">
      <c r="A68" s="14">
        <v>5.2</v>
      </c>
      <c r="B68" s="26" t="str">
        <f>"You were asked to: "&amp;INDEX('Data tables'!$B$20:$E$57, MATCH($A68,'Data tables'!$A$20:$A$57,0), MATCH(B$19,'Data tables'!$B$19:$E$19,0))</f>
        <v>You were asked to: Assess how your organisational structure supports learner success.</v>
      </c>
      <c r="C68" s="47" t="str" cm="1">
        <f t="array" ref="C68">INDEX(LSDTData, _xlfn.XMATCH($A68,LSDTQuestionID),_xlfn.XMATCH('Data tables'!$H$19, LSDTDataHeaders))</f>
        <v>You have not yet assessed your organisation on Question 5.2.</v>
      </c>
      <c r="D68" s="21"/>
      <c r="E68" s="48" t="str">
        <f t="shared" si="10"/>
        <v/>
      </c>
      <c r="F68" s="49" t="str">
        <f t="shared" si="11"/>
        <v/>
      </c>
      <c r="G68" s="49" t="str">
        <f t="shared" si="12"/>
        <v/>
      </c>
      <c r="H68" s="49" t="str">
        <f t="shared" si="13"/>
        <v/>
      </c>
      <c r="I68" s="50" t="str">
        <f t="shared" si="14"/>
        <v/>
      </c>
      <c r="J68" s="21"/>
      <c r="K68" s="47" t="str" cm="1">
        <f t="array" ref="K68">INDEX(LSDTData, _xlfn.XMATCH($A68,LSDTQuestionID),_xlfn.XMATCH('Data tables'!$I$19, LSDTDataHeaders))</f>
        <v>You have not yet defined the ideal state for Question 5.2.</v>
      </c>
      <c r="L68" s="21"/>
      <c r="M68" s="13" t="str">
        <f>IF(INDEX(Step2Responses, MATCH($A68,'Step 2 - Assess current state'!$A$12:$A$86,0), MATCH(M$19,'Step 2 - Assess current state'!$A$12:$L$12,0))=0, "There are no notes to display for Question "&amp;$A68&amp;".", INDEX(Step2Responses, MATCH($A68,'Step 2 - Assess current state'!$A$12:$A$86,0), MATCH(M$19,'Step 2 - Assess current state'!$A$12:$L$12,0)))</f>
        <v>There are no notes to display for Question 5.2.</v>
      </c>
      <c r="N68" s="3"/>
    </row>
    <row r="69" spans="1:16" s="4" customFormat="1" ht="60" x14ac:dyDescent="0.25">
      <c r="A69" s="14">
        <v>5.3</v>
      </c>
      <c r="B69" s="26" t="str">
        <f>"You were asked to: "&amp;INDEX('Data tables'!$B$20:$E$57, MATCH($A69,'Data tables'!$A$20:$A$57,0), MATCH(B$19,'Data tables'!$B$19:$E$19,0))</f>
        <v>You were asked to: Assess how your organisation currently builds learner success into its policies and decision making.</v>
      </c>
      <c r="C69" s="47" t="str" cm="1">
        <f t="array" ref="C69">INDEX(LSDTData, _xlfn.XMATCH($A69,LSDTQuestionID),_xlfn.XMATCH('Data tables'!$H$19, LSDTDataHeaders))</f>
        <v>You have not yet assessed your organisation on Question 5.3.</v>
      </c>
      <c r="D69" s="21"/>
      <c r="E69" s="48" t="str">
        <f t="shared" si="10"/>
        <v/>
      </c>
      <c r="F69" s="49" t="str">
        <f t="shared" si="11"/>
        <v/>
      </c>
      <c r="G69" s="49" t="str">
        <f t="shared" si="12"/>
        <v/>
      </c>
      <c r="H69" s="49" t="str">
        <f t="shared" si="13"/>
        <v/>
      </c>
      <c r="I69" s="50" t="str">
        <f t="shared" si="14"/>
        <v/>
      </c>
      <c r="J69" s="21"/>
      <c r="K69" s="47" t="str" cm="1">
        <f t="array" ref="K69">INDEX(LSDTData, _xlfn.XMATCH($A69,LSDTQuestionID),_xlfn.XMATCH('Data tables'!$I$19, LSDTDataHeaders))</f>
        <v>You have not yet defined the ideal state for Question 5.3.</v>
      </c>
      <c r="L69" s="21"/>
      <c r="M69" s="13" t="str">
        <f>IF(INDEX(Step2Responses, MATCH($A69,'Step 2 - Assess current state'!$A$12:$A$86,0), MATCH(M$19,'Step 2 - Assess current state'!$A$12:$L$12,0))=0, "There are no notes to display for Question "&amp;$A69&amp;".", INDEX(Step2Responses, MATCH($A69,'Step 2 - Assess current state'!$A$12:$A$86,0), MATCH(M$19,'Step 2 - Assess current state'!$A$12:$L$12,0)))</f>
        <v>There are no notes to display for Question 5.3.</v>
      </c>
      <c r="N69" s="3"/>
    </row>
    <row r="70" spans="1:16" s="4" customFormat="1" ht="45" x14ac:dyDescent="0.25">
      <c r="A70" s="14">
        <v>5.4</v>
      </c>
      <c r="B70" s="26" t="str">
        <f>"You were asked to: "&amp;INDEX('Data tables'!$B$20:$E$57, MATCH($A70,'Data tables'!$A$20:$A$57,0), MATCH(B$19,'Data tables'!$B$19:$E$19,0))</f>
        <v>You were asked to: Assess how your organisation is taking staff on the learner success journey.</v>
      </c>
      <c r="C70" s="47" t="str" cm="1">
        <f t="array" ref="C70">INDEX(LSDTData, _xlfn.XMATCH($A70,LSDTQuestionID),_xlfn.XMATCH('Data tables'!$H$19, LSDTDataHeaders))</f>
        <v>You have not yet assessed your organisation on Question 5.4.</v>
      </c>
      <c r="D70" s="21"/>
      <c r="E70" s="48" t="str">
        <f t="shared" si="10"/>
        <v/>
      </c>
      <c r="F70" s="49" t="str">
        <f t="shared" si="11"/>
        <v/>
      </c>
      <c r="G70" s="49" t="str">
        <f t="shared" si="12"/>
        <v/>
      </c>
      <c r="H70" s="49" t="str">
        <f t="shared" si="13"/>
        <v/>
      </c>
      <c r="I70" s="50" t="str">
        <f t="shared" si="14"/>
        <v/>
      </c>
      <c r="J70" s="21"/>
      <c r="K70" s="47" t="str" cm="1">
        <f t="array" ref="K70">INDEX(LSDTData, _xlfn.XMATCH($A70,LSDTQuestionID),_xlfn.XMATCH('Data tables'!$I$19, LSDTDataHeaders))</f>
        <v>You have not yet defined the ideal state for Question 5.4.</v>
      </c>
      <c r="L70" s="21"/>
      <c r="M70" s="13" t="str">
        <f>IF(INDEX(Step2Responses, MATCH($A70,'Step 2 - Assess current state'!$A$12:$A$86,0), MATCH(M$19,'Step 2 - Assess current state'!$A$12:$L$12,0))=0, "There are no notes to display for Question "&amp;$A70&amp;".", INDEX(Step2Responses, MATCH($A70,'Step 2 - Assess current state'!$A$12:$A$86,0), MATCH(M$19,'Step 2 - Assess current state'!$A$12:$L$12,0)))</f>
        <v>There are no notes to display for Question 5.4.</v>
      </c>
      <c r="N70" s="3"/>
    </row>
    <row r="71" spans="1:16" s="4" customFormat="1" ht="70.150000000000006" customHeight="1" x14ac:dyDescent="0.25">
      <c r="A71" s="14">
        <v>5.5</v>
      </c>
      <c r="B71" s="26" t="str">
        <f>"You were asked to: "&amp;INDEX('Data tables'!$B$20:$E$57, MATCH($A71,'Data tables'!$A$20:$A$57,0), MATCH(B$19,'Data tables'!$B$19:$E$19,0))</f>
        <v>You were asked to: Assess how your organisation ensures its systems and structures are culturally appropriate and mana-enhancing.</v>
      </c>
      <c r="C71" s="47" t="str" cm="1">
        <f t="array" ref="C71">INDEX(LSDTData, _xlfn.XMATCH($A71,LSDTQuestionID),_xlfn.XMATCH('Data tables'!$H$19, LSDTDataHeaders))</f>
        <v>You have not yet assessed your organisation on Question 5.5.</v>
      </c>
      <c r="D71" s="21"/>
      <c r="E71" s="48" t="str">
        <f t="shared" si="10"/>
        <v/>
      </c>
      <c r="F71" s="49" t="str">
        <f t="shared" si="11"/>
        <v/>
      </c>
      <c r="G71" s="49" t="str">
        <f t="shared" si="12"/>
        <v/>
      </c>
      <c r="H71" s="49" t="str">
        <f t="shared" si="13"/>
        <v/>
      </c>
      <c r="I71" s="50" t="str">
        <f t="shared" si="14"/>
        <v/>
      </c>
      <c r="J71" s="21"/>
      <c r="K71" s="47" t="str" cm="1">
        <f t="array" ref="K71">INDEX(LSDTData, _xlfn.XMATCH($A71,LSDTQuestionID),_xlfn.XMATCH('Data tables'!$I$19, LSDTDataHeaders))</f>
        <v>You have not yet defined the ideal state for Question 5.5.</v>
      </c>
      <c r="L71" s="21"/>
      <c r="M71" s="13" t="str">
        <f>IF(INDEX(Step2Responses, MATCH($A71,'Step 2 - Assess current state'!$A$12:$A$86,0), MATCH(M$19,'Step 2 - Assess current state'!$A$12:$L$12,0))=0, "There are no notes to display for Question "&amp;$A71&amp;".", INDEX(Step2Responses, MATCH($A71,'Step 2 - Assess current state'!$A$12:$A$86,0), MATCH(M$19,'Step 2 - Assess current state'!$A$12:$L$12,0)))</f>
        <v>There are no notes to display for Question 5.5.</v>
      </c>
      <c r="N71" s="3"/>
    </row>
    <row r="72" spans="1:16" x14ac:dyDescent="0.25">
      <c r="N72" s="3"/>
    </row>
    <row r="73" spans="1:16" x14ac:dyDescent="0.25">
      <c r="N73" s="3"/>
    </row>
    <row r="74" spans="1:16" ht="28.15" customHeight="1" x14ac:dyDescent="0.25">
      <c r="A74" s="162" t="str">
        <f>'Data tables'!$G$8</f>
        <v>Capability 6: Teaching and learning</v>
      </c>
      <c r="B74" s="162"/>
      <c r="C74" s="162"/>
      <c r="D74" s="45"/>
      <c r="E74" s="60" t="str">
        <f>IFERROR("Capability: "&amp;INDEX(AssessmentScale, 2, MATCH(ROUNDDOWN(INDEX(LSDTData, MATCH($A78, LSDTQuestionID, 0), MATCH("Capability Average Score", LSDTDataHeaders, 0)),0), INDEX(AssessmentScale,1,),0)),"")</f>
        <v/>
      </c>
      <c r="F74" s="49"/>
      <c r="G74" s="49"/>
      <c r="H74" s="49"/>
      <c r="I74" s="50"/>
      <c r="J74" s="45"/>
      <c r="K74" s="45"/>
      <c r="L74" s="45"/>
      <c r="M74" s="45"/>
      <c r="N74" s="3"/>
    </row>
    <row r="75" spans="1:16" ht="43.15" customHeight="1" x14ac:dyDescent="0.25">
      <c r="A75" s="177" t="str">
        <f>'Data tables'!$G$9</f>
        <v>Implementation of learner-centric instructional design, meaningful professional development, and learning environments and contexts to be effective and culturally conscious, including kaupapa Māori-designed environments</v>
      </c>
      <c r="B75" s="177"/>
      <c r="C75" s="177"/>
      <c r="D75" s="68"/>
      <c r="E75" s="68"/>
      <c r="F75" s="68"/>
      <c r="G75" s="68"/>
      <c r="H75" s="68"/>
      <c r="I75" s="68"/>
      <c r="J75" s="68"/>
      <c r="K75" s="68"/>
      <c r="L75" s="68"/>
      <c r="M75" s="68"/>
      <c r="N75" s="3"/>
    </row>
    <row r="76" spans="1:16" ht="4.1500000000000004" customHeight="1" x14ac:dyDescent="0.25">
      <c r="A76" s="130"/>
      <c r="B76" s="130"/>
      <c r="C76" s="1"/>
      <c r="D76" s="1"/>
      <c r="E76" s="1"/>
      <c r="F76" s="1"/>
      <c r="G76" s="1"/>
      <c r="H76" s="1"/>
      <c r="I76" s="1"/>
      <c r="J76" s="1"/>
      <c r="K76" s="1"/>
      <c r="L76" s="1"/>
      <c r="M76" s="1"/>
      <c r="N76" s="1"/>
      <c r="O76" s="1"/>
      <c r="P76" s="1"/>
    </row>
    <row r="77" spans="1:16" s="34" customFormat="1" ht="24" customHeight="1" x14ac:dyDescent="0.25">
      <c r="A77" s="28" t="str">
        <f>'Data tables'!$A$19</f>
        <v>Question ID</v>
      </c>
      <c r="B77" s="31" t="str">
        <f>'Data tables'!$D$19</f>
        <v>Question (Assess)</v>
      </c>
      <c r="C77" s="59" t="s">
        <v>59</v>
      </c>
      <c r="D77" s="30"/>
      <c r="E77" s="168" t="s">
        <v>60</v>
      </c>
      <c r="F77" s="169"/>
      <c r="G77" s="169"/>
      <c r="H77" s="169"/>
      <c r="I77" s="170"/>
      <c r="J77" s="30"/>
      <c r="K77" s="32" t="s">
        <v>61</v>
      </c>
      <c r="L77" s="30"/>
      <c r="M77" s="33" t="s">
        <v>36</v>
      </c>
      <c r="N77" s="35"/>
    </row>
    <row r="78" spans="1:16" s="4" customFormat="1" ht="60" x14ac:dyDescent="0.25">
      <c r="A78" s="14">
        <v>6.1</v>
      </c>
      <c r="B78" s="26" t="str">
        <f>"You were asked to: "&amp;INDEX('Data tables'!$B$20:$E$57, MATCH($A78,'Data tables'!$A$20:$A$57,0), MATCH(B$19,'Data tables'!$B$19:$E$19,0))</f>
        <v>You were asked to: Assess how your organisation currently measures and understands learner engagement.</v>
      </c>
      <c r="C78" s="47" t="str" cm="1">
        <f t="array" ref="C78">INDEX(LSDTData, _xlfn.XMATCH($A78,LSDTQuestionID),_xlfn.XMATCH('Data tables'!$H$19, LSDTDataHeaders))</f>
        <v>You have not yet assessed your organisation on Question 6.1.</v>
      </c>
      <c r="D78" s="21"/>
      <c r="E78" s="48" t="str">
        <f t="shared" ref="E78:E83" si="15">IFERROR(IF(INDEX(LSDTData, MATCH($A78, LSDTQuestionID, 0), MATCH("User Score (Numerical)", LSDTDataHeaders, 0))=(INDEX(AssessmentScale,1,1)),INDEX(AssessmentScale,2,1),""),"")</f>
        <v/>
      </c>
      <c r="F78" s="49" t="str">
        <f t="shared" ref="F78:F83" si="16">IFERROR(IF(INDEX(LSDTData, MATCH($A78, LSDTQuestionID, 0), MATCH("User Score (Numerical)", LSDTDataHeaders, 0))=(INDEX(AssessmentScale,1,2)),INDEX(AssessmentScale,2,2),""),"")</f>
        <v/>
      </c>
      <c r="G78" s="49" t="str">
        <f t="shared" ref="G78:G83" si="17">IFERROR(IF(INDEX(LSDTData, MATCH($A78, LSDTQuestionID, 0), MATCH("User Score (Numerical)", LSDTDataHeaders, 0))=(INDEX(AssessmentScale,1,3)),INDEX(AssessmentScale,2,3),""),"")</f>
        <v/>
      </c>
      <c r="H78" s="49" t="str">
        <f t="shared" ref="H78:H83" si="18">IFERROR(IF(INDEX(LSDTData, MATCH($A78, LSDTQuestionID, 0), MATCH("User Score (Numerical)", LSDTDataHeaders, 0))=(INDEX(AssessmentScale,1,4)),INDEX(AssessmentScale,2,4),""),"")</f>
        <v/>
      </c>
      <c r="I78" s="50" t="str">
        <f t="shared" ref="I78:I83" si="19">IFERROR(IF(INDEX(LSDTData, MATCH($A78, LSDTQuestionID, 0), MATCH("User Score (Numerical)", LSDTDataHeaders, 0))=(INDEX(AssessmentScale,1,5)),INDEX(AssessmentScale,2,5),""),"")</f>
        <v/>
      </c>
      <c r="J78" s="21"/>
      <c r="K78" s="47" t="str" cm="1">
        <f t="array" ref="K78">INDEX(LSDTData, _xlfn.XMATCH($A78,LSDTQuestionID),_xlfn.XMATCH('Data tables'!$I$19, LSDTDataHeaders))</f>
        <v>You have not yet defined the ideal state for Question 6.1.</v>
      </c>
      <c r="L78" s="21"/>
      <c r="M78" s="13" t="str">
        <f>IF(INDEX(Step2Responses, MATCH($A78,'Step 2 - Assess current state'!$A$12:$A$86,0), MATCH(M$19,'Step 2 - Assess current state'!$A$12:$L$12,0))=0, "There are no notes to display for Question "&amp;$A78&amp;".", INDEX(Step2Responses, MATCH($A78,'Step 2 - Assess current state'!$A$12:$A$86,0), MATCH(M$19,'Step 2 - Assess current state'!$A$12:$L$12,0)))</f>
        <v>There are no notes to display for Question 6.1.</v>
      </c>
      <c r="N78" s="3"/>
    </row>
    <row r="79" spans="1:16" s="4" customFormat="1" ht="45" x14ac:dyDescent="0.25">
      <c r="A79" s="14">
        <v>6.2</v>
      </c>
      <c r="B79" s="26" t="str">
        <f>"You were asked to: "&amp;INDEX('Data tables'!$B$20:$E$57, MATCH($A79,'Data tables'!$A$20:$A$57,0), MATCH(B$19,'Data tables'!$B$19:$E$19,0))</f>
        <v>You were asked to: Assess how your organisation currently collects and acts upon learner feedback.</v>
      </c>
      <c r="C79" s="47" t="str" cm="1">
        <f t="array" ref="C79">INDEX(LSDTData, _xlfn.XMATCH($A79,LSDTQuestionID),_xlfn.XMATCH('Data tables'!$H$19, LSDTDataHeaders))</f>
        <v>You have not yet assessed your organisation on Question 6.2.</v>
      </c>
      <c r="D79" s="21"/>
      <c r="E79" s="48" t="str">
        <f t="shared" si="15"/>
        <v/>
      </c>
      <c r="F79" s="49" t="str">
        <f t="shared" si="16"/>
        <v/>
      </c>
      <c r="G79" s="49" t="str">
        <f t="shared" si="17"/>
        <v/>
      </c>
      <c r="H79" s="49" t="str">
        <f t="shared" si="18"/>
        <v/>
      </c>
      <c r="I79" s="50" t="str">
        <f t="shared" si="19"/>
        <v/>
      </c>
      <c r="J79" s="21"/>
      <c r="K79" s="47" t="str" cm="1">
        <f t="array" ref="K79">INDEX(LSDTData, _xlfn.XMATCH($A79,LSDTQuestionID),_xlfn.XMATCH('Data tables'!$I$19, LSDTDataHeaders))</f>
        <v>You have not yet defined the ideal state for Question 6.2.</v>
      </c>
      <c r="L79" s="21"/>
      <c r="M79" s="13" t="str">
        <f>IF(INDEX(Step2Responses, MATCH($A79,'Step 2 - Assess current state'!$A$12:$A$86,0), MATCH(M$19,'Step 2 - Assess current state'!$A$12:$L$12,0))=0, "There are no notes to display for Question "&amp;$A79&amp;".", INDEX(Step2Responses, MATCH($A79,'Step 2 - Assess current state'!$A$12:$A$86,0), MATCH(M$19,'Step 2 - Assess current state'!$A$12:$L$12,0)))</f>
        <v>There are no notes to display for Question 6.2.</v>
      </c>
      <c r="N79" s="3"/>
    </row>
    <row r="80" spans="1:16" s="4" customFormat="1" ht="60" x14ac:dyDescent="0.25">
      <c r="A80" s="14">
        <v>6.3</v>
      </c>
      <c r="B80" s="26" t="str">
        <f>"You were asked to: "&amp;INDEX('Data tables'!$B$20:$E$57, MATCH($A80,'Data tables'!$A$20:$A$57,0), MATCH(B$19,'Data tables'!$B$19:$E$19,0))</f>
        <v>You were asked to: Assess the way your organisation currently fosters meaningful relationships between learners and teaching staff.</v>
      </c>
      <c r="C80" s="47" t="str" cm="1">
        <f t="array" ref="C80">INDEX(LSDTData, _xlfn.XMATCH($A80,LSDTQuestionID),_xlfn.XMATCH('Data tables'!$H$19, LSDTDataHeaders))</f>
        <v>You have not yet assessed your organisation on Question 6.3.</v>
      </c>
      <c r="D80" s="21"/>
      <c r="E80" s="48" t="str">
        <f t="shared" si="15"/>
        <v/>
      </c>
      <c r="F80" s="49" t="str">
        <f t="shared" si="16"/>
        <v/>
      </c>
      <c r="G80" s="49" t="str">
        <f t="shared" si="17"/>
        <v/>
      </c>
      <c r="H80" s="49" t="str">
        <f t="shared" si="18"/>
        <v/>
      </c>
      <c r="I80" s="50" t="str">
        <f t="shared" si="19"/>
        <v/>
      </c>
      <c r="J80" s="21"/>
      <c r="K80" s="47" t="str" cm="1">
        <f t="array" ref="K80">INDEX(LSDTData, _xlfn.XMATCH($A80,LSDTQuestionID),_xlfn.XMATCH('Data tables'!$I$19, LSDTDataHeaders))</f>
        <v>You have not yet defined the ideal state for Question 6.3.</v>
      </c>
      <c r="L80" s="21"/>
      <c r="M80" s="13" t="str">
        <f>IF(INDEX(Step2Responses, MATCH($A80,'Step 2 - Assess current state'!$A$12:$A$86,0), MATCH(M$19,'Step 2 - Assess current state'!$A$12:$L$12,0))=0, "There are no notes to display for Question "&amp;$A80&amp;".", INDEX(Step2Responses, MATCH($A80,'Step 2 - Assess current state'!$A$12:$A$86,0), MATCH(M$19,'Step 2 - Assess current state'!$A$12:$L$12,0)))</f>
        <v>There are no notes to display for Question 6.3.</v>
      </c>
      <c r="N80" s="3"/>
    </row>
    <row r="81" spans="1:16" s="4" customFormat="1" ht="50.45" customHeight="1" x14ac:dyDescent="0.25">
      <c r="A81" s="14">
        <v>6.4</v>
      </c>
      <c r="B81" s="26" t="str">
        <f>"You were asked to: "&amp;INDEX('Data tables'!$B$20:$E$57, MATCH($A81,'Data tables'!$A$20:$A$57,0), MATCH(B$19,'Data tables'!$B$19:$E$19,0))</f>
        <v>You were asked to: Assess how your organisation currently evaluates and improves teaching capability.</v>
      </c>
      <c r="C81" s="47" t="str" cm="1">
        <f t="array" ref="C81">INDEX(LSDTData, _xlfn.XMATCH($A81,LSDTQuestionID),_xlfn.XMATCH('Data tables'!$H$19, LSDTDataHeaders))</f>
        <v>You have not yet assessed your organisation on Question 6.4.</v>
      </c>
      <c r="D81" s="21"/>
      <c r="E81" s="48" t="str">
        <f t="shared" si="15"/>
        <v/>
      </c>
      <c r="F81" s="49" t="str">
        <f t="shared" si="16"/>
        <v/>
      </c>
      <c r="G81" s="49" t="str">
        <f t="shared" si="17"/>
        <v/>
      </c>
      <c r="H81" s="49" t="str">
        <f t="shared" si="18"/>
        <v/>
      </c>
      <c r="I81" s="50" t="str">
        <f t="shared" si="19"/>
        <v/>
      </c>
      <c r="J81" s="21"/>
      <c r="K81" s="47" t="str" cm="1">
        <f t="array" ref="K81">INDEX(LSDTData, _xlfn.XMATCH($A81,LSDTQuestionID),_xlfn.XMATCH('Data tables'!$I$19, LSDTDataHeaders))</f>
        <v>You have not yet defined the ideal state for Question 6.4.</v>
      </c>
      <c r="L81" s="21"/>
      <c r="M81" s="13" t="str">
        <f>IF(INDEX(Step2Responses, MATCH($A81,'Step 2 - Assess current state'!$A$12:$A$86,0), MATCH(M$19,'Step 2 - Assess current state'!$A$12:$L$12,0))=0, "There are no notes to display for Question "&amp;$A81&amp;".", INDEX(Step2Responses, MATCH($A81,'Step 2 - Assess current state'!$A$12:$A$86,0), MATCH(M$19,'Step 2 - Assess current state'!$A$12:$L$12,0)))</f>
        <v>There are no notes to display for Question 6.4.</v>
      </c>
      <c r="N81" s="3"/>
    </row>
    <row r="82" spans="1:16" s="4" customFormat="1" ht="60" x14ac:dyDescent="0.25">
      <c r="A82" s="14">
        <v>6.5</v>
      </c>
      <c r="B82" s="26" t="str">
        <f>"You were asked to: "&amp;INDEX('Data tables'!$B$20:$E$57, MATCH($A82,'Data tables'!$A$20:$A$57,0), MATCH(B$19,'Data tables'!$B$19:$E$19,0))</f>
        <v>You were asked to: Assess how equitable and learner-centric the access to teaching is at your organisation.</v>
      </c>
      <c r="C82" s="47" t="str" cm="1">
        <f t="array" ref="C82">INDEX(LSDTData, _xlfn.XMATCH($A82,LSDTQuestionID),_xlfn.XMATCH('Data tables'!$H$19, LSDTDataHeaders))</f>
        <v>You have not yet assessed your organisation on Question 6.5.</v>
      </c>
      <c r="D82" s="21"/>
      <c r="E82" s="48" t="str">
        <f t="shared" si="15"/>
        <v/>
      </c>
      <c r="F82" s="49" t="str">
        <f t="shared" si="16"/>
        <v/>
      </c>
      <c r="G82" s="49" t="str">
        <f t="shared" si="17"/>
        <v/>
      </c>
      <c r="H82" s="49" t="str">
        <f t="shared" si="18"/>
        <v/>
      </c>
      <c r="I82" s="50" t="str">
        <f t="shared" si="19"/>
        <v/>
      </c>
      <c r="J82" s="21"/>
      <c r="K82" s="47" t="str" cm="1">
        <f t="array" ref="K82">INDEX(LSDTData, _xlfn.XMATCH($A82,LSDTQuestionID),_xlfn.XMATCH('Data tables'!$I$19, LSDTDataHeaders))</f>
        <v>You have not yet defined the ideal state for Question 6.5.</v>
      </c>
      <c r="L82" s="21"/>
      <c r="M82" s="13" t="str">
        <f>IF(INDEX(Step2Responses, MATCH($A82,'Step 2 - Assess current state'!$A$12:$A$86,0), MATCH(M$19,'Step 2 - Assess current state'!$A$12:$L$12,0))=0, "There are no notes to display for Question "&amp;$A82&amp;".", INDEX(Step2Responses, MATCH($A82,'Step 2 - Assess current state'!$A$12:$A$86,0), MATCH(M$19,'Step 2 - Assess current state'!$A$12:$L$12,0)))</f>
        <v>There are no notes to display for Question 6.5.</v>
      </c>
      <c r="N82" s="3"/>
    </row>
    <row r="83" spans="1:16" s="4" customFormat="1" ht="60" x14ac:dyDescent="0.25">
      <c r="A83" s="14">
        <v>6.6</v>
      </c>
      <c r="B83" s="26" t="str">
        <f>"You were asked to: "&amp;INDEX('Data tables'!$B$20:$E$57, MATCH($A83,'Data tables'!$A$20:$A$57,0), MATCH(B$19,'Data tables'!$B$19:$E$19,0))</f>
        <v>You were asked to: Assess how your organisation evaluates the suitability and quality of course content.</v>
      </c>
      <c r="C83" s="47" t="str" cm="1">
        <f t="array" ref="C83">INDEX(LSDTData, _xlfn.XMATCH($A83,LSDTQuestionID),_xlfn.XMATCH('Data tables'!$H$19, LSDTDataHeaders))</f>
        <v>You have not yet assessed your organisation on Question 6.6.</v>
      </c>
      <c r="D83" s="21"/>
      <c r="E83" s="48" t="str">
        <f t="shared" si="15"/>
        <v/>
      </c>
      <c r="F83" s="49" t="str">
        <f t="shared" si="16"/>
        <v/>
      </c>
      <c r="G83" s="49" t="str">
        <f t="shared" si="17"/>
        <v/>
      </c>
      <c r="H83" s="49" t="str">
        <f t="shared" si="18"/>
        <v/>
      </c>
      <c r="I83" s="50" t="str">
        <f t="shared" si="19"/>
        <v/>
      </c>
      <c r="J83" s="21"/>
      <c r="K83" s="47" t="str" cm="1">
        <f t="array" ref="K83">INDEX(LSDTData, _xlfn.XMATCH($A83,LSDTQuestionID),_xlfn.XMATCH('Data tables'!$I$19, LSDTDataHeaders))</f>
        <v>You have not yet defined the ideal state for Question 6.6.</v>
      </c>
      <c r="L83" s="21"/>
      <c r="M83" s="13" t="str">
        <f>IF(INDEX(Step2Responses, MATCH($A83,'Step 2 - Assess current state'!$A$12:$A$86,0), MATCH(M$19,'Step 2 - Assess current state'!$A$12:$L$12,0))=0, "There are no notes to display for Question "&amp;$A83&amp;".", INDEX(Step2Responses, MATCH($A83,'Step 2 - Assess current state'!$A$12:$A$86,0), MATCH(M$19,'Step 2 - Assess current state'!$A$12:$L$12,0)))</f>
        <v>There are no notes to display for Question 6.6.</v>
      </c>
      <c r="N83" s="3"/>
    </row>
    <row r="84" spans="1:16" x14ac:dyDescent="0.25">
      <c r="N84" s="3"/>
    </row>
    <row r="85" spans="1:16" x14ac:dyDescent="0.25">
      <c r="N85" s="3"/>
    </row>
    <row r="86" spans="1:16" ht="28.15" customHeight="1" x14ac:dyDescent="0.25">
      <c r="A86" s="163" t="str">
        <f>'Data tables'!$H$8</f>
        <v>Capability 7: Partnerships</v>
      </c>
      <c r="B86" s="163"/>
      <c r="C86" s="163"/>
      <c r="D86" s="46"/>
      <c r="E86" s="60" t="str">
        <f>IFERROR("Capability: "&amp;INDEX(AssessmentScale, 2, MATCH(ROUNDDOWN(INDEX(LSDTData, MATCH($A90, LSDTQuestionID, 0), MATCH("Capability Average Score", LSDTDataHeaders, 0)),0), INDEX(AssessmentScale,1,),0)),"")</f>
        <v/>
      </c>
      <c r="F86" s="49"/>
      <c r="G86" s="49"/>
      <c r="H86" s="49"/>
      <c r="I86" s="50"/>
      <c r="J86" s="46"/>
      <c r="K86" s="46"/>
      <c r="L86" s="46"/>
      <c r="M86" s="46"/>
      <c r="N86" s="3"/>
    </row>
    <row r="87" spans="1:16" ht="43.15" customHeight="1" x14ac:dyDescent="0.25">
      <c r="A87" s="178" t="str">
        <f>'Data tables'!$H$9</f>
        <v>The development and support of partnerships between the TEO and relevant employers/industry, learners, family and whānau, hapū, iwi and community groups, social agencies and education providers</v>
      </c>
      <c r="B87" s="178"/>
      <c r="C87" s="178"/>
      <c r="D87" s="63"/>
      <c r="E87" s="63"/>
      <c r="F87" s="63"/>
      <c r="G87" s="63"/>
      <c r="H87" s="63"/>
      <c r="I87" s="63"/>
      <c r="J87" s="63"/>
      <c r="K87" s="63"/>
      <c r="L87" s="63"/>
      <c r="M87" s="63"/>
      <c r="N87" s="3"/>
    </row>
    <row r="88" spans="1:16" ht="4.1500000000000004" customHeight="1" x14ac:dyDescent="0.25">
      <c r="A88" s="130"/>
      <c r="B88" s="130"/>
      <c r="C88" s="1"/>
      <c r="D88" s="1"/>
      <c r="E88" s="1"/>
      <c r="F88" s="1"/>
      <c r="G88" s="1"/>
      <c r="H88" s="1"/>
      <c r="I88" s="1"/>
      <c r="J88" s="1"/>
      <c r="K88" s="1"/>
      <c r="L88" s="1"/>
      <c r="M88" s="1"/>
      <c r="N88" s="1"/>
      <c r="O88" s="1"/>
      <c r="P88" s="1"/>
    </row>
    <row r="89" spans="1:16" s="34" customFormat="1" ht="24" customHeight="1" x14ac:dyDescent="0.25">
      <c r="A89" s="28" t="str">
        <f>'Data tables'!$A$19</f>
        <v>Question ID</v>
      </c>
      <c r="B89" s="31" t="str">
        <f>'Data tables'!$D$19</f>
        <v>Question (Assess)</v>
      </c>
      <c r="C89" s="59" t="s">
        <v>59</v>
      </c>
      <c r="D89" s="30"/>
      <c r="E89" s="168" t="s">
        <v>60</v>
      </c>
      <c r="F89" s="169"/>
      <c r="G89" s="169"/>
      <c r="H89" s="169"/>
      <c r="I89" s="170"/>
      <c r="J89" s="30"/>
      <c r="K89" s="32" t="s">
        <v>61</v>
      </c>
      <c r="L89" s="30"/>
      <c r="M89" s="33" t="s">
        <v>36</v>
      </c>
      <c r="N89" s="35"/>
    </row>
    <row r="90" spans="1:16" s="4" customFormat="1" ht="60" x14ac:dyDescent="0.25">
      <c r="A90" s="14">
        <v>7.1</v>
      </c>
      <c r="B90" s="26" t="str">
        <f>"You were asked to: "&amp;INDEX('Data tables'!$B$20:$E$57, MATCH($A90,'Data tables'!$A$20:$A$57,0), MATCH(B$19,'Data tables'!$B$19:$E$19,0))</f>
        <v>You were asked to: Assess how your organisation currently supports learner success outcomes with partnerships.</v>
      </c>
      <c r="C90" s="47" t="str" cm="1">
        <f t="array" ref="C90">INDEX(LSDTData, _xlfn.XMATCH($A90,LSDTQuestionID),_xlfn.XMATCH('Data tables'!$H$19, LSDTDataHeaders))</f>
        <v>You have not yet assessed your organisation on Question 7.1.</v>
      </c>
      <c r="D90" s="21"/>
      <c r="E90" s="48" t="str">
        <f t="shared" ref="E90:E93" si="20">IFERROR(IF(INDEX(LSDTData, MATCH($A90, LSDTQuestionID, 0), MATCH("User Score (Numerical)", LSDTDataHeaders, 0))=(INDEX(AssessmentScale,1,1)),INDEX(AssessmentScale,2,1),""),"")</f>
        <v/>
      </c>
      <c r="F90" s="49" t="str">
        <f t="shared" ref="F90:F93" si="21">IFERROR(IF(INDEX(LSDTData, MATCH($A90, LSDTQuestionID, 0), MATCH("User Score (Numerical)", LSDTDataHeaders, 0))=(INDEX(AssessmentScale,1,2)),INDEX(AssessmentScale,2,2),""),"")</f>
        <v/>
      </c>
      <c r="G90" s="49" t="str">
        <f t="shared" ref="G90:G93" si="22">IFERROR(IF(INDEX(LSDTData, MATCH($A90, LSDTQuestionID, 0), MATCH("User Score (Numerical)", LSDTDataHeaders, 0))=(INDEX(AssessmentScale,1,3)),INDEX(AssessmentScale,2,3),""),"")</f>
        <v/>
      </c>
      <c r="H90" s="49" t="str">
        <f t="shared" ref="H90:H93" si="23">IFERROR(IF(INDEX(LSDTData, MATCH($A90, LSDTQuestionID, 0), MATCH("User Score (Numerical)", LSDTDataHeaders, 0))=(INDEX(AssessmentScale,1,4)),INDEX(AssessmentScale,2,4),""),"")</f>
        <v/>
      </c>
      <c r="I90" s="50" t="str">
        <f t="shared" ref="I90:I93" si="24">IFERROR(IF(INDEX(LSDTData, MATCH($A90, LSDTQuestionID, 0), MATCH("User Score (Numerical)", LSDTDataHeaders, 0))=(INDEX(AssessmentScale,1,5)),INDEX(AssessmentScale,2,5),""),"")</f>
        <v/>
      </c>
      <c r="J90" s="21"/>
      <c r="K90" s="47" t="str" cm="1">
        <f t="array" ref="K90">INDEX(LSDTData, _xlfn.XMATCH($A90,LSDTQuestionID),_xlfn.XMATCH('Data tables'!$I$19, LSDTDataHeaders))</f>
        <v>You have not yet defined the ideal state for Question 7.1.</v>
      </c>
      <c r="L90" s="21"/>
      <c r="M90" s="13" t="str">
        <f>IF(INDEX(Step2Responses, MATCH($A90,'Step 2 - Assess current state'!$A$12:$A$86,0), MATCH(M$19,'Step 2 - Assess current state'!$A$12:$L$12,0))=0, "There are no notes to display for Question "&amp;$A90&amp;".", INDEX(Step2Responses, MATCH($A90,'Step 2 - Assess current state'!$A$12:$A$86,0), MATCH(M$19,'Step 2 - Assess current state'!$A$12:$L$12,0)))</f>
        <v>There are no notes to display for Question 7.1.</v>
      </c>
      <c r="N90" s="3"/>
    </row>
    <row r="91" spans="1:16" s="4" customFormat="1" ht="45" x14ac:dyDescent="0.25">
      <c r="A91" s="14">
        <v>7.2</v>
      </c>
      <c r="B91" s="26" t="str">
        <f>"You were asked to: "&amp;INDEX('Data tables'!$B$20:$E$57, MATCH($A91,'Data tables'!$A$20:$A$57,0), MATCH(B$19,'Data tables'!$B$19:$E$19,0))</f>
        <v>You were asked to: Assess how your organisation's partnerships give effect to Te Tiriti o Waitangi.</v>
      </c>
      <c r="C91" s="47" t="str" cm="1">
        <f t="array" ref="C91">INDEX(LSDTData, _xlfn.XMATCH($A91,LSDTQuestionID),_xlfn.XMATCH('Data tables'!$H$19, LSDTDataHeaders))</f>
        <v>You have not yet assessed your organisation on Question 7.2.</v>
      </c>
      <c r="D91" s="21"/>
      <c r="E91" s="48" t="str">
        <f t="shared" si="20"/>
        <v/>
      </c>
      <c r="F91" s="49" t="str">
        <f t="shared" si="21"/>
        <v/>
      </c>
      <c r="G91" s="49" t="str">
        <f t="shared" si="22"/>
        <v/>
      </c>
      <c r="H91" s="49" t="str">
        <f t="shared" si="23"/>
        <v/>
      </c>
      <c r="I91" s="50" t="str">
        <f t="shared" si="24"/>
        <v/>
      </c>
      <c r="J91" s="21"/>
      <c r="K91" s="47" t="str" cm="1">
        <f t="array" ref="K91">INDEX(LSDTData, _xlfn.XMATCH($A91,LSDTQuestionID),_xlfn.XMATCH('Data tables'!$I$19, LSDTDataHeaders))</f>
        <v>You have not yet defined the ideal state for Question 7.2.</v>
      </c>
      <c r="L91" s="21"/>
      <c r="M91" s="13" t="str">
        <f>IF(INDEX(Step2Responses, MATCH($A91,'Step 2 - Assess current state'!$A$12:$A$86,0), MATCH(M$19,'Step 2 - Assess current state'!$A$12:$L$12,0))=0, "There are no notes to display for Question "&amp;$A91&amp;".", INDEX(Step2Responses, MATCH($A91,'Step 2 - Assess current state'!$A$12:$A$86,0), MATCH(M$19,'Step 2 - Assess current state'!$A$12:$L$12,0)))</f>
        <v>There are no notes to display for Question 7.2.</v>
      </c>
      <c r="N91" s="3"/>
    </row>
    <row r="92" spans="1:16" s="4" customFormat="1" ht="60" x14ac:dyDescent="0.25">
      <c r="A92" s="14">
        <v>7.3</v>
      </c>
      <c r="B92" s="26" t="str">
        <f>"You were asked to: "&amp;INDEX('Data tables'!$B$20:$E$57, MATCH($A92,'Data tables'!$A$20:$A$57,0), MATCH(B$19,'Data tables'!$B$19:$E$19,0))</f>
        <v>You were asked to: Assess how your organisation currently identifies partnerships that support learner success outcomes.</v>
      </c>
      <c r="C92" s="47" t="str" cm="1">
        <f t="array" ref="C92">INDEX(LSDTData, _xlfn.XMATCH($A92,LSDTQuestionID),_xlfn.XMATCH('Data tables'!$H$19, LSDTDataHeaders))</f>
        <v>You have not yet assessed your organisation on Question 7.3.</v>
      </c>
      <c r="D92" s="21"/>
      <c r="E92" s="48" t="str">
        <f t="shared" si="20"/>
        <v/>
      </c>
      <c r="F92" s="49" t="str">
        <f t="shared" si="21"/>
        <v/>
      </c>
      <c r="G92" s="49" t="str">
        <f t="shared" si="22"/>
        <v/>
      </c>
      <c r="H92" s="49" t="str">
        <f t="shared" si="23"/>
        <v/>
      </c>
      <c r="I92" s="50" t="str">
        <f t="shared" si="24"/>
        <v/>
      </c>
      <c r="J92" s="21"/>
      <c r="K92" s="47" t="str" cm="1">
        <f t="array" ref="K92">INDEX(LSDTData, _xlfn.XMATCH($A92,LSDTQuestionID),_xlfn.XMATCH('Data tables'!$I$19, LSDTDataHeaders))</f>
        <v>You have not yet defined the ideal state for Question 7.3.</v>
      </c>
      <c r="L92" s="21"/>
      <c r="M92" s="13" t="str">
        <f>IF(INDEX(Step2Responses, MATCH($A92,'Step 2 - Assess current state'!$A$12:$A$86,0), MATCH(M$19,'Step 2 - Assess current state'!$A$12:$L$12,0))=0, "There are no notes to display for Question "&amp;$A92&amp;".", INDEX(Step2Responses, MATCH($A92,'Step 2 - Assess current state'!$A$12:$A$86,0), MATCH(M$19,'Step 2 - Assess current state'!$A$12:$L$12,0)))</f>
        <v>There are no notes to display for Question 7.3.</v>
      </c>
      <c r="N92" s="3"/>
    </row>
    <row r="93" spans="1:16" s="4" customFormat="1" ht="60.75" customHeight="1" x14ac:dyDescent="0.25">
      <c r="A93" s="14">
        <v>7.4</v>
      </c>
      <c r="B93" s="26" t="str">
        <f>"You were asked to: "&amp;INDEX('Data tables'!$B$20:$E$57, MATCH($A93,'Data tables'!$A$20:$A$57,0), MATCH(B$19,'Data tables'!$B$19:$E$19,0))</f>
        <v>You were asked to: Assess how your organisation currently maintains a shared understanding of learner success outcomes in your partnerships.</v>
      </c>
      <c r="C93" s="47" t="str" cm="1">
        <f t="array" ref="C93">INDEX(LSDTData, _xlfn.XMATCH($A93,LSDTQuestionID),_xlfn.XMATCH('Data tables'!$H$19, LSDTDataHeaders))</f>
        <v>You have not yet assessed your organisation on Question 7.4.</v>
      </c>
      <c r="D93" s="21"/>
      <c r="E93" s="48" t="str">
        <f t="shared" si="20"/>
        <v/>
      </c>
      <c r="F93" s="49" t="str">
        <f t="shared" si="21"/>
        <v/>
      </c>
      <c r="G93" s="49" t="str">
        <f t="shared" si="22"/>
        <v/>
      </c>
      <c r="H93" s="49" t="str">
        <f t="shared" si="23"/>
        <v/>
      </c>
      <c r="I93" s="50" t="str">
        <f t="shared" si="24"/>
        <v/>
      </c>
      <c r="J93" s="21"/>
      <c r="K93" s="47" t="str" cm="1">
        <f t="array" ref="K93">INDEX(LSDTData, _xlfn.XMATCH($A93,LSDTQuestionID),_xlfn.XMATCH('Data tables'!$I$19, LSDTDataHeaders))</f>
        <v>You have not yet defined the ideal state for Question 7.4.</v>
      </c>
      <c r="L93" s="21"/>
      <c r="M93" s="13" t="str">
        <f>IF(INDEX(Step2Responses, MATCH($A93,'Step 2 - Assess current state'!$A$12:$A$86,0), MATCH(M$19,'Step 2 - Assess current state'!$A$12:$L$12,0))=0, "There are no notes to display for Question "&amp;$A93&amp;".", INDEX(Step2Responses, MATCH($A93,'Step 2 - Assess current state'!$A$12:$A$86,0), MATCH(M$19,'Step 2 - Assess current state'!$A$12:$L$12,0)))</f>
        <v>There are no notes to display for Question 7.4.</v>
      </c>
      <c r="N93" s="3"/>
    </row>
  </sheetData>
  <mergeCells count="25">
    <mergeCell ref="A86:C86"/>
    <mergeCell ref="A4:D4"/>
    <mergeCell ref="A63:C63"/>
    <mergeCell ref="A74:C74"/>
    <mergeCell ref="E89:I89"/>
    <mergeCell ref="A5:D5"/>
    <mergeCell ref="A17:C17"/>
    <mergeCell ref="A28:C28"/>
    <mergeCell ref="A41:C41"/>
    <mergeCell ref="E19:I19"/>
    <mergeCell ref="E30:I30"/>
    <mergeCell ref="A52:C52"/>
    <mergeCell ref="A64:C64"/>
    <mergeCell ref="A75:C75"/>
    <mergeCell ref="A87:C87"/>
    <mergeCell ref="A16:C16"/>
    <mergeCell ref="A1:D1"/>
    <mergeCell ref="A51:C51"/>
    <mergeCell ref="E54:I54"/>
    <mergeCell ref="E66:I66"/>
    <mergeCell ref="E77:I77"/>
    <mergeCell ref="A2:D2"/>
    <mergeCell ref="A27:C27"/>
    <mergeCell ref="A40:C40"/>
    <mergeCell ref="E43:I43"/>
  </mergeCells>
  <conditionalFormatting sqref="E20:E24 E67:E71 E90:E93">
    <cfRule type="expression" dxfId="63" priority="122">
      <formula>IF(INDEX(LSDTData, MATCH($A20, LSDTQuestionID, 0), MATCH("User Score (Numerical)", LSDTDataHeaders, 0))=(INDEX(AssessmentScale,1,1)),TRUE,FALSE)</formula>
    </cfRule>
  </conditionalFormatting>
  <conditionalFormatting sqref="E20:F24 E67:F71 E90:F93">
    <cfRule type="expression" dxfId="62" priority="121">
      <formula>IF(INDEX(LSDTData, MATCH($A20, LSDTQuestionID, 0), MATCH("User Score (Numerical)", LSDTDataHeaders, 0))=(INDEX(AssessmentScale,1,2)),TRUE,FALSE)</formula>
    </cfRule>
  </conditionalFormatting>
  <conditionalFormatting sqref="E20:G24 E67:G71 E90:G93">
    <cfRule type="expression" dxfId="61" priority="120">
      <formula>IF(INDEX(LSDTData, MATCH($A20, LSDTQuestionID, 0), MATCH("User Score (Numerical)", LSDTDataHeaders, 0))=(INDEX(AssessmentScale,1,3)),TRUE,FALSE)</formula>
    </cfRule>
  </conditionalFormatting>
  <conditionalFormatting sqref="E20:H24 E67:H71 E90:H93">
    <cfRule type="expression" dxfId="60" priority="119">
      <formula>IF(INDEX(LSDTData, MATCH($A20, LSDTQuestionID, 0), MATCH("User Score (Numerical)", LSDTDataHeaders, 0))=(INDEX(AssessmentScale,1,4)),TRUE,FALSE)</formula>
    </cfRule>
  </conditionalFormatting>
  <conditionalFormatting sqref="E20:I24 E67:I71 E90:I93">
    <cfRule type="expression" dxfId="59" priority="118">
      <formula>IF(INDEX(LSDTData, MATCH($A20, LSDTQuestionID, 0), MATCH("User Score (Numerical)", LSDTDataHeaders, 0))=(INDEX(AssessmentScale,1,5)),TRUE,FALSE)</formula>
    </cfRule>
  </conditionalFormatting>
  <conditionalFormatting sqref="E31:E37">
    <cfRule type="expression" dxfId="58" priority="82">
      <formula>IF(INDEX(LSDTData, MATCH($A31, LSDTQuestionID, 0), MATCH("User Score (Numerical)", LSDTDataHeaders, 0))=(INDEX(AssessmentScale,1,1)),TRUE,FALSE)</formula>
    </cfRule>
  </conditionalFormatting>
  <conditionalFormatting sqref="E31:F37">
    <cfRule type="expression" dxfId="57" priority="81">
      <formula>IF(INDEX(LSDTData, MATCH($A31, LSDTQuestionID, 0), MATCH("User Score (Numerical)", LSDTDataHeaders, 0))=(INDEX(AssessmentScale,1,2)),TRUE,FALSE)</formula>
    </cfRule>
  </conditionalFormatting>
  <conditionalFormatting sqref="E31:G37">
    <cfRule type="expression" dxfId="56" priority="80">
      <formula>IF(INDEX(LSDTData, MATCH($A31, LSDTQuestionID, 0), MATCH("User Score (Numerical)", LSDTDataHeaders, 0))=(INDEX(AssessmentScale,1,3)),TRUE,FALSE)</formula>
    </cfRule>
  </conditionalFormatting>
  <conditionalFormatting sqref="E31:H37">
    <cfRule type="expression" dxfId="55" priority="79">
      <formula>IF(INDEX(LSDTData, MATCH($A31, LSDTQuestionID, 0), MATCH("User Score (Numerical)", LSDTDataHeaders, 0))=(INDEX(AssessmentScale,1,4)),TRUE,FALSE)</formula>
    </cfRule>
  </conditionalFormatting>
  <conditionalFormatting sqref="E31:I37">
    <cfRule type="expression" dxfId="54" priority="78">
      <formula>IF(INDEX(LSDTData, MATCH($A31, LSDTQuestionID, 0), MATCH("User Score (Numerical)", LSDTDataHeaders, 0))=(INDEX(AssessmentScale,1,5)),TRUE,FALSE)</formula>
    </cfRule>
  </conditionalFormatting>
  <conditionalFormatting sqref="E44:E48">
    <cfRule type="expression" dxfId="53" priority="77">
      <formula>IF(INDEX(LSDTData, MATCH($A44, LSDTQuestionID, 0), MATCH("User Score (Numerical)", LSDTDataHeaders, 0))=(INDEX(AssessmentScale,1,1)),TRUE,FALSE)</formula>
    </cfRule>
  </conditionalFormatting>
  <conditionalFormatting sqref="E44:F48">
    <cfRule type="expression" dxfId="52" priority="76">
      <formula>IF(INDEX(LSDTData, MATCH($A44, LSDTQuestionID, 0), MATCH("User Score (Numerical)", LSDTDataHeaders, 0))=(INDEX(AssessmentScale,1,2)),TRUE,FALSE)</formula>
    </cfRule>
  </conditionalFormatting>
  <conditionalFormatting sqref="E44:G48">
    <cfRule type="expression" dxfId="51" priority="75">
      <formula>IF(INDEX(LSDTData, MATCH($A44, LSDTQuestionID, 0), MATCH("User Score (Numerical)", LSDTDataHeaders, 0))=(INDEX(AssessmentScale,1,3)),TRUE,FALSE)</formula>
    </cfRule>
  </conditionalFormatting>
  <conditionalFormatting sqref="E44:H48">
    <cfRule type="expression" dxfId="50" priority="74">
      <formula>IF(INDEX(LSDTData, MATCH($A44, LSDTQuestionID, 0), MATCH("User Score (Numerical)", LSDTDataHeaders, 0))=(INDEX(AssessmentScale,1,4)),TRUE,FALSE)</formula>
    </cfRule>
  </conditionalFormatting>
  <conditionalFormatting sqref="E44:I48">
    <cfRule type="expression" dxfId="49" priority="73">
      <formula>IF(INDEX(LSDTData, MATCH($A44, LSDTQuestionID, 0), MATCH("User Score (Numerical)", LSDTDataHeaders, 0))=(INDEX(AssessmentScale,1,5)),TRUE,FALSE)</formula>
    </cfRule>
  </conditionalFormatting>
  <conditionalFormatting sqref="E55:E60">
    <cfRule type="expression" dxfId="48" priority="72">
      <formula>IF(INDEX(LSDTData, MATCH($A55, LSDTQuestionID, 0), MATCH("User Score (Numerical)", LSDTDataHeaders, 0))=(INDEX(AssessmentScale,1,1)),TRUE,FALSE)</formula>
    </cfRule>
  </conditionalFormatting>
  <conditionalFormatting sqref="E55:F60">
    <cfRule type="expression" dxfId="47" priority="71">
      <formula>IF(INDEX(LSDTData, MATCH($A55, LSDTQuestionID, 0), MATCH("User Score (Numerical)", LSDTDataHeaders, 0))=(INDEX(AssessmentScale,1,2)),TRUE,FALSE)</formula>
    </cfRule>
  </conditionalFormatting>
  <conditionalFormatting sqref="E55:G60">
    <cfRule type="expression" dxfId="46" priority="70">
      <formula>IF(INDEX(LSDTData, MATCH($A55, LSDTQuestionID, 0), MATCH("User Score (Numerical)", LSDTDataHeaders, 0))=(INDEX(AssessmentScale,1,3)),TRUE,FALSE)</formula>
    </cfRule>
  </conditionalFormatting>
  <conditionalFormatting sqref="E55:H60">
    <cfRule type="expression" dxfId="45" priority="69">
      <formula>IF(INDEX(LSDTData, MATCH($A55, LSDTQuestionID, 0), MATCH("User Score (Numerical)", LSDTDataHeaders, 0))=(INDEX(AssessmentScale,1,4)),TRUE,FALSE)</formula>
    </cfRule>
  </conditionalFormatting>
  <conditionalFormatting sqref="E55:I60">
    <cfRule type="expression" dxfId="44" priority="68">
      <formula>IF(INDEX(LSDTData, MATCH($A55, LSDTQuestionID, 0), MATCH("User Score (Numerical)", LSDTDataHeaders, 0))=(INDEX(AssessmentScale,1,5)),TRUE,FALSE)</formula>
    </cfRule>
  </conditionalFormatting>
  <conditionalFormatting sqref="E78:E83">
    <cfRule type="expression" dxfId="43" priority="62">
      <formula>IF(INDEX(LSDTData, MATCH($A78, LSDTQuestionID, 0), MATCH("User Score (Numerical)", LSDTDataHeaders, 0))=(INDEX(AssessmentScale,1,1)),TRUE,FALSE)</formula>
    </cfRule>
  </conditionalFormatting>
  <conditionalFormatting sqref="E78:F83">
    <cfRule type="expression" dxfId="42" priority="61">
      <formula>IF(INDEX(LSDTData, MATCH($A78, LSDTQuestionID, 0), MATCH("User Score (Numerical)", LSDTDataHeaders, 0))=(INDEX(AssessmentScale,1,2)),TRUE,FALSE)</formula>
    </cfRule>
  </conditionalFormatting>
  <conditionalFormatting sqref="E78:G83">
    <cfRule type="expression" dxfId="41" priority="60">
      <formula>IF(INDEX(LSDTData, MATCH($A78, LSDTQuestionID, 0), MATCH("User Score (Numerical)", LSDTDataHeaders, 0))=(INDEX(AssessmentScale,1,3)),TRUE,FALSE)</formula>
    </cfRule>
  </conditionalFormatting>
  <conditionalFormatting sqref="E78:H83">
    <cfRule type="expression" dxfId="40" priority="59">
      <formula>IF(INDEX(LSDTData, MATCH($A78, LSDTQuestionID, 0), MATCH("User Score (Numerical)", LSDTDataHeaders, 0))=(INDEX(AssessmentScale,1,4)),TRUE,FALSE)</formula>
    </cfRule>
  </conditionalFormatting>
  <conditionalFormatting sqref="E78:I83">
    <cfRule type="expression" dxfId="39" priority="58">
      <formula>IF(INDEX(LSDTData, MATCH($A78, LSDTQuestionID, 0), MATCH("User Score (Numerical)", LSDTDataHeaders, 0))=(INDEX(AssessmentScale,1,5)),TRUE,FALSE)</formula>
    </cfRule>
  </conditionalFormatting>
  <conditionalFormatting sqref="F16">
    <cfRule type="expression" dxfId="38" priority="51">
      <formula>IF(INDEX(LSDTData, MATCH($A$20, LSDTQuestionID, 0), MATCH("User Score (Numerical)", LSDTDataHeaders, 0))=(INDEX(AssessmentScale,1,2)),TRUE,FALSE)</formula>
    </cfRule>
  </conditionalFormatting>
  <conditionalFormatting sqref="F16:G16">
    <cfRule type="expression" dxfId="37" priority="50">
      <formula>IF(INDEX(LSDTData, MATCH($A$20, LSDTQuestionID, 0), MATCH("User Score (Numerical)", LSDTDataHeaders, 0))=(INDEX(AssessmentScale,1,3)),TRUE,FALSE)</formula>
    </cfRule>
  </conditionalFormatting>
  <conditionalFormatting sqref="F16:H16">
    <cfRule type="expression" dxfId="36" priority="49">
      <formula>IF(INDEX(LSDTData, MATCH($A$20, LSDTQuestionID, 0), MATCH("User Score (Numerical)", LSDTDataHeaders, 0))=(INDEX(AssessmentScale,1,4)),TRUE,FALSE)</formula>
    </cfRule>
  </conditionalFormatting>
  <conditionalFormatting sqref="F16:I16">
    <cfRule type="expression" dxfId="35" priority="48">
      <formula>IF(INDEX(LSDTData, MATCH($A$20, LSDTQuestionID, 0), MATCH("User Score (Numerical)", LSDTDataHeaders, 0))=(INDEX(AssessmentScale,1,5)),TRUE,FALSE)</formula>
    </cfRule>
  </conditionalFormatting>
  <conditionalFormatting sqref="E16">
    <cfRule type="expression" dxfId="34" priority="47">
      <formula>IF(ROUNDDOWN(INDEX(LSDTData, MATCH($A$20, LSDTQuestionID, 0), MATCH("Capability Average Score", LSDTDataHeaders, 0)),0)=(INDEX(AssessmentScale,1,1)),TRUE,FALSE)</formula>
    </cfRule>
  </conditionalFormatting>
  <conditionalFormatting sqref="E16:F16">
    <cfRule type="expression" dxfId="33" priority="46">
      <formula>IF(ROUNDDOWN(INDEX(LSDTData, MATCH($A$20, LSDTQuestionID, 0), MATCH("Capability Average Score", LSDTDataHeaders, 0)),0)=(INDEX(AssessmentScale,1,2)),TRUE,FALSE)</formula>
    </cfRule>
  </conditionalFormatting>
  <conditionalFormatting sqref="E16:G16">
    <cfRule type="expression" dxfId="32" priority="45">
      <formula>IF(ROUNDDOWN(INDEX(LSDTData, MATCH($A$20, LSDTQuestionID, 0), MATCH("Capability Average Score", LSDTDataHeaders, 0)),0)=(INDEX(AssessmentScale,1,3)),TRUE,FALSE)</formula>
    </cfRule>
  </conditionalFormatting>
  <conditionalFormatting sqref="E16:H16">
    <cfRule type="expression" dxfId="31" priority="44">
      <formula>IF(ROUNDDOWN(INDEX(LSDTData, MATCH($A$20, LSDTQuestionID, 0), MATCH("Capability Average Score", LSDTDataHeaders, 0)),0)=(INDEX(AssessmentScale,1,4)),TRUE,FALSE)</formula>
    </cfRule>
  </conditionalFormatting>
  <conditionalFormatting sqref="E16:I16">
    <cfRule type="expression" dxfId="30" priority="43">
      <formula>IF(ROUNDDOWN(INDEX(LSDTData, MATCH($A$20, LSDTQuestionID, 0), MATCH("Capability Average Score", LSDTDataHeaders, 0)),0)=(INDEX(AssessmentScale,1,5)),TRUE,FALSE)</formula>
    </cfRule>
  </conditionalFormatting>
  <conditionalFormatting sqref="E27">
    <cfRule type="expression" dxfId="29" priority="38">
      <formula>IF(ROUNDDOWN(INDEX(LSDTData, MATCH($A$31, LSDTQuestionID, 0), MATCH("Capability Average Score", LSDTDataHeaders, 0)),0)=(INDEX(AssessmentScale,1,1)),TRUE,FALSE)</formula>
    </cfRule>
  </conditionalFormatting>
  <conditionalFormatting sqref="E27:F27">
    <cfRule type="expression" dxfId="28" priority="37">
      <formula>IF(ROUNDDOWN(INDEX(LSDTData, MATCH($A$31, LSDTQuestionID, 0), MATCH("Capability Average Score", LSDTDataHeaders, 0)),0)=(INDEX(AssessmentScale,1,2)),TRUE,FALSE)</formula>
    </cfRule>
  </conditionalFormatting>
  <conditionalFormatting sqref="E27:G27">
    <cfRule type="expression" dxfId="27" priority="36">
      <formula>IF(ROUNDDOWN(INDEX(LSDTData, MATCH($A$31, LSDTQuestionID, 0), MATCH("Capability Average Score", LSDTDataHeaders, 0)),0)=(INDEX(AssessmentScale,1,3)),TRUE,FALSE)</formula>
    </cfRule>
  </conditionalFormatting>
  <conditionalFormatting sqref="E27:H27">
    <cfRule type="expression" dxfId="26" priority="35">
      <formula>IF(ROUNDDOWN(INDEX(LSDTData, MATCH($A$31, LSDTQuestionID, 0), MATCH("Capability Average Score", LSDTDataHeaders, 0)),0)=(INDEX(AssessmentScale,1,4)),TRUE,FALSE)</formula>
    </cfRule>
  </conditionalFormatting>
  <conditionalFormatting sqref="E27:I27">
    <cfRule type="expression" dxfId="25" priority="34">
      <formula>IF(ROUNDDOWN(INDEX(LSDTData, MATCH($A$31, LSDTQuestionID, 0), MATCH("Capability Average Score", LSDTDataHeaders, 0)),0)=(INDEX(AssessmentScale,1,5)),TRUE,FALSE)</formula>
    </cfRule>
  </conditionalFormatting>
  <conditionalFormatting sqref="E40">
    <cfRule type="expression" dxfId="24" priority="29">
      <formula>IF(ROUNDDOWN(INDEX(LSDTData, MATCH($A$44, LSDTQuestionID, 0), MATCH("Capability Average Score", LSDTDataHeaders, 0)),0)=(INDEX(AssessmentScale,1,1)),TRUE,FALSE)</formula>
    </cfRule>
  </conditionalFormatting>
  <conditionalFormatting sqref="E40:F40">
    <cfRule type="expression" dxfId="23" priority="28">
      <formula>IF(ROUNDDOWN(INDEX(LSDTData, MATCH($A$44, LSDTQuestionID, 0), MATCH("Capability Average Score", LSDTDataHeaders, 0)),0)=(INDEX(AssessmentScale,1,2)),TRUE,FALSE)</formula>
    </cfRule>
  </conditionalFormatting>
  <conditionalFormatting sqref="E40:G40">
    <cfRule type="expression" dxfId="22" priority="27">
      <formula>IF(ROUNDDOWN(INDEX(LSDTData, MATCH($A$44, LSDTQuestionID, 0), MATCH("Capability Average Score", LSDTDataHeaders, 0)),0)=(INDEX(AssessmentScale,1,3)),TRUE,FALSE)</formula>
    </cfRule>
  </conditionalFormatting>
  <conditionalFormatting sqref="E40:H40">
    <cfRule type="expression" dxfId="21" priority="26">
      <formula>IF(ROUNDDOWN(INDEX(LSDTData, MATCH($A$44, LSDTQuestionID, 0), MATCH("Capability Average Score", LSDTDataHeaders, 0)),0)=(INDEX(AssessmentScale,1,4)),TRUE,FALSE)</formula>
    </cfRule>
  </conditionalFormatting>
  <conditionalFormatting sqref="E40:I40">
    <cfRule type="expression" dxfId="20" priority="25">
      <formula>IF(ROUNDDOWN(INDEX(LSDTData, MATCH($A$44, LSDTQuestionID, 0), MATCH("Capability Average Score", LSDTDataHeaders, 0)),0)=(INDEX(AssessmentScale,1,5)),TRUE,FALSE)</formula>
    </cfRule>
  </conditionalFormatting>
  <conditionalFormatting sqref="E51">
    <cfRule type="expression" dxfId="19" priority="20">
      <formula>IF(ROUNDDOWN(INDEX(LSDTData, MATCH($A$55, LSDTQuestionID, 0), MATCH("Capability Average Score", LSDTDataHeaders, 0)),0)=(INDEX(AssessmentScale,1,1)),TRUE,FALSE)</formula>
    </cfRule>
  </conditionalFormatting>
  <conditionalFormatting sqref="E51:F51">
    <cfRule type="expression" dxfId="18" priority="19">
      <formula>IF(ROUNDDOWN(INDEX(LSDTData, MATCH($A$55, LSDTQuestionID, 0), MATCH("Capability Average Score", LSDTDataHeaders, 0)),0)=(INDEX(AssessmentScale,1,2)),TRUE,FALSE)</formula>
    </cfRule>
  </conditionalFormatting>
  <conditionalFormatting sqref="E51:G51">
    <cfRule type="expression" dxfId="17" priority="18">
      <formula>IF(ROUNDDOWN(INDEX(LSDTData, MATCH($A$55, LSDTQuestionID, 0), MATCH("Capability Average Score", LSDTDataHeaders, 0)),0)=(INDEX(AssessmentScale,1,3)),TRUE,FALSE)</formula>
    </cfRule>
  </conditionalFormatting>
  <conditionalFormatting sqref="E51:H51">
    <cfRule type="expression" dxfId="16" priority="17">
      <formula>IF(ROUNDDOWN(INDEX(LSDTData, MATCH($A$55, LSDTQuestionID, 0), MATCH("Capability Average Score", LSDTDataHeaders, 0)),0)=(INDEX(AssessmentScale,1,4)),TRUE,FALSE)</formula>
    </cfRule>
  </conditionalFormatting>
  <conditionalFormatting sqref="E51:I51">
    <cfRule type="expression" dxfId="15" priority="16">
      <formula>IF(ROUNDDOWN(INDEX(LSDTData, MATCH($A$55, LSDTQuestionID, 0), MATCH("Capability Average Score", LSDTDataHeaders, 0)),0)=(INDEX(AssessmentScale,1,5)),TRUE,FALSE)</formula>
    </cfRule>
  </conditionalFormatting>
  <conditionalFormatting sqref="E63">
    <cfRule type="expression" dxfId="14" priority="15">
      <formula>IF(ROUNDDOWN(INDEX(LSDTData, MATCH($A$67, LSDTQuestionID, 0), MATCH("Capability Average Score", LSDTDataHeaders, 0)),0)=(INDEX(AssessmentScale,1,1)),TRUE,FALSE)</formula>
    </cfRule>
  </conditionalFormatting>
  <conditionalFormatting sqref="E63:F63">
    <cfRule type="expression" dxfId="13" priority="14">
      <formula>IF(ROUNDDOWN(INDEX(LSDTData, MATCH($A$67, LSDTQuestionID, 0), MATCH("Capability Average Score", LSDTDataHeaders, 0)),0)=(INDEX(AssessmentScale,1,2)),TRUE,FALSE)</formula>
    </cfRule>
  </conditionalFormatting>
  <conditionalFormatting sqref="E63:G63">
    <cfRule type="expression" dxfId="12" priority="13">
      <formula>IF(ROUNDDOWN(INDEX(LSDTData, MATCH($A$67, LSDTQuestionID, 0), MATCH("Capability Average Score", LSDTDataHeaders, 0)),0)=(INDEX(AssessmentScale,1,3)),TRUE,FALSE)</formula>
    </cfRule>
  </conditionalFormatting>
  <conditionalFormatting sqref="E63:H63">
    <cfRule type="expression" dxfId="11" priority="12">
      <formula>IF(ROUNDDOWN(INDEX(LSDTData, MATCH($A$67, LSDTQuestionID, 0), MATCH("Capability Average Score", LSDTDataHeaders, 0)),0)=(INDEX(AssessmentScale,1,4)),TRUE,FALSE)</formula>
    </cfRule>
  </conditionalFormatting>
  <conditionalFormatting sqref="E63:I63">
    <cfRule type="expression" dxfId="10" priority="11">
      <formula>IF(ROUNDDOWN(INDEX(LSDTData, MATCH($A$67, LSDTQuestionID, 0), MATCH("Capability Average Score", LSDTDataHeaders, 0)),0)=(INDEX(AssessmentScale,1,5)),TRUE,FALSE)</formula>
    </cfRule>
  </conditionalFormatting>
  <conditionalFormatting sqref="E74">
    <cfRule type="expression" dxfId="9" priority="10">
      <formula>IF(ROUNDDOWN(INDEX(LSDTData, MATCH($A$78, LSDTQuestionID, 0), MATCH("Capability Average Score", LSDTDataHeaders, 0)),0)=(INDEX(AssessmentScale,1,1)),TRUE,FALSE)</formula>
    </cfRule>
  </conditionalFormatting>
  <conditionalFormatting sqref="E74:F74">
    <cfRule type="expression" dxfId="8" priority="9">
      <formula>IF(ROUNDDOWN(INDEX(LSDTData, MATCH($A$78, LSDTQuestionID, 0), MATCH("Capability Average Score", LSDTDataHeaders, 0)),0)=(INDEX(AssessmentScale,1,2)),TRUE,FALSE)</formula>
    </cfRule>
  </conditionalFormatting>
  <conditionalFormatting sqref="E74:G74">
    <cfRule type="expression" dxfId="7" priority="8">
      <formula>IF(ROUNDDOWN(INDEX(LSDTData, MATCH($A$78, LSDTQuestionID, 0), MATCH("Capability Average Score", LSDTDataHeaders, 0)),0)=(INDEX(AssessmentScale,1,3)),TRUE,FALSE)</formula>
    </cfRule>
  </conditionalFormatting>
  <conditionalFormatting sqref="E74:H74">
    <cfRule type="expression" dxfId="6" priority="7">
      <formula>IF(ROUNDDOWN(INDEX(LSDTData, MATCH($A$78, LSDTQuestionID, 0), MATCH("Capability Average Score", LSDTDataHeaders, 0)),0)=(INDEX(AssessmentScale,1,4)),TRUE,FALSE)</formula>
    </cfRule>
  </conditionalFormatting>
  <conditionalFormatting sqref="E74:I74">
    <cfRule type="expression" dxfId="5" priority="6">
      <formula>IF(ROUNDDOWN(INDEX(LSDTData, MATCH($A$78, LSDTQuestionID, 0), MATCH("Capability Average Score", LSDTDataHeaders, 0)),0)=(INDEX(AssessmentScale,1,5)),TRUE,FALSE)</formula>
    </cfRule>
  </conditionalFormatting>
  <conditionalFormatting sqref="E86">
    <cfRule type="expression" dxfId="4" priority="5">
      <formula>IF(ROUNDDOWN(INDEX(LSDTData, MATCH($A$90, LSDTQuestionID, 0), MATCH("Capability Average Score", LSDTDataHeaders, 0)),0)=(INDEX(AssessmentScale,1,1)),TRUE,FALSE)</formula>
    </cfRule>
  </conditionalFormatting>
  <conditionalFormatting sqref="E86:F86">
    <cfRule type="expression" dxfId="3" priority="4">
      <formula>IF(ROUNDDOWN(INDEX(LSDTData, MATCH($A$90, LSDTQuestionID, 0), MATCH("Capability Average Score", LSDTDataHeaders, 0)),0)=(INDEX(AssessmentScale,1,2)),TRUE,FALSE)</formula>
    </cfRule>
  </conditionalFormatting>
  <conditionalFormatting sqref="E86:G86">
    <cfRule type="expression" dxfId="2" priority="3">
      <formula>IF(ROUNDDOWN(INDEX(LSDTData, MATCH($A$90, LSDTQuestionID, 0), MATCH("Capability Average Score", LSDTDataHeaders, 0)),0)=(INDEX(AssessmentScale,1,3)),TRUE,FALSE)</formula>
    </cfRule>
  </conditionalFormatting>
  <conditionalFormatting sqref="E86:H86">
    <cfRule type="expression" dxfId="1" priority="2">
      <formula>IF(ROUNDDOWN(INDEX(LSDTData, MATCH($A$90, LSDTQuestionID, 0), MATCH("Capability Average Score", LSDTDataHeaders, 0)),0)=(INDEX(AssessmentScale,1,4)),TRUE,FALSE)</formula>
    </cfRule>
  </conditionalFormatting>
  <conditionalFormatting sqref="E86:I86">
    <cfRule type="expression" dxfId="0" priority="1">
      <formula>IF(ROUNDDOWN(INDEX(LSDTData, MATCH($A$90, LSDTQuestionID, 0), MATCH("Capability Average Score", LSDTDataHeaders, 0)),0)=(INDEX(AssessmentScale,1,5)),TRUE,FALSE)</formula>
    </cfRule>
  </conditionalFormatting>
  <pageMargins left="0.25" right="0.25" top="0.75" bottom="0.75" header="0.3" footer="0.3"/>
  <pageSetup paperSize="9" scale="82" fitToHeight="0" orientation="landscape" r:id="rId1"/>
  <rowBreaks count="7" manualBreakCount="7">
    <brk id="14" max="12" man="1"/>
    <brk id="25" max="12" man="1"/>
    <brk id="38" max="12" man="1"/>
    <brk id="49" max="12" man="1"/>
    <brk id="61" max="12" man="1"/>
    <brk id="72" max="12" man="1"/>
    <brk id="84" max="12" man="1"/>
  </rowBreaks>
  <colBreaks count="1" manualBreakCount="1">
    <brk id="12" max="8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BA0B-4E1D-4E90-8C22-4A3AFF9899F2}">
  <sheetPr codeName="Sheet5"/>
  <dimension ref="A1:M67"/>
  <sheetViews>
    <sheetView zoomScale="90" zoomScaleNormal="90" workbookViewId="0">
      <selection activeCell="G9" sqref="G9"/>
    </sheetView>
  </sheetViews>
  <sheetFormatPr defaultRowHeight="15" x14ac:dyDescent="0.25"/>
  <cols>
    <col min="1" max="1" width="24.7109375" style="12" customWidth="1"/>
    <col min="2" max="8" width="24.7109375" style="3" customWidth="1"/>
    <col min="9" max="9" width="22.28515625" bestFit="1" customWidth="1"/>
    <col min="10" max="10" width="16.7109375" style="40" customWidth="1"/>
    <col min="11" max="11" width="16.7109375" customWidth="1"/>
  </cols>
  <sheetData>
    <row r="1" spans="1:13" ht="31.9" customHeight="1" x14ac:dyDescent="0.25">
      <c r="A1" s="142" t="s">
        <v>62</v>
      </c>
      <c r="B1" s="142"/>
      <c r="C1" s="142"/>
      <c r="D1" s="179"/>
      <c r="E1" s="117" t="s">
        <v>249</v>
      </c>
      <c r="F1" s="113"/>
      <c r="G1" s="113"/>
      <c r="H1" s="113"/>
      <c r="I1" s="113"/>
      <c r="J1" s="113"/>
      <c r="K1" s="113"/>
      <c r="L1" s="113"/>
      <c r="M1" s="113"/>
    </row>
    <row r="2" spans="1:13" ht="160.15" customHeight="1" x14ac:dyDescent="0.25">
      <c r="A2" s="147" t="s">
        <v>63</v>
      </c>
      <c r="B2" s="147"/>
      <c r="C2" s="147"/>
      <c r="D2" s="147"/>
      <c r="E2" s="79"/>
      <c r="F2" s="79"/>
      <c r="G2" s="79"/>
      <c r="H2" s="79"/>
      <c r="I2" s="79"/>
      <c r="J2" s="79"/>
      <c r="K2" s="79"/>
      <c r="L2" s="79"/>
      <c r="M2" s="80"/>
    </row>
    <row r="3" spans="1:13" x14ac:dyDescent="0.25">
      <c r="G3"/>
      <c r="H3"/>
    </row>
    <row r="4" spans="1:13" x14ac:dyDescent="0.25">
      <c r="B4"/>
      <c r="C4"/>
      <c r="D4"/>
      <c r="E4"/>
      <c r="F4" s="9"/>
      <c r="G4"/>
      <c r="H4"/>
    </row>
    <row r="5" spans="1:13" ht="24" thickBot="1" x14ac:dyDescent="0.4">
      <c r="A5" s="11" t="s">
        <v>64</v>
      </c>
      <c r="B5" s="10"/>
      <c r="C5" s="10"/>
      <c r="D5" s="10"/>
      <c r="E5" s="10"/>
      <c r="F5" s="16"/>
      <c r="G5"/>
      <c r="H5"/>
    </row>
    <row r="6" spans="1:13" ht="15.75" thickBot="1" x14ac:dyDescent="0.3">
      <c r="A6" s="86" t="s">
        <v>65</v>
      </c>
      <c r="B6" s="87">
        <v>1</v>
      </c>
      <c r="C6" s="87">
        <v>2</v>
      </c>
      <c r="D6" s="87">
        <v>3</v>
      </c>
      <c r="E6" s="87">
        <v>4</v>
      </c>
      <c r="F6" s="88">
        <v>5</v>
      </c>
      <c r="G6" s="87">
        <v>6</v>
      </c>
      <c r="H6" s="87">
        <v>7</v>
      </c>
    </row>
    <row r="7" spans="1:13" ht="30.75" thickBot="1" x14ac:dyDescent="0.3">
      <c r="A7" s="86" t="s">
        <v>66</v>
      </c>
      <c r="B7" s="139" t="s">
        <v>250</v>
      </c>
      <c r="C7" s="139" t="s">
        <v>251</v>
      </c>
      <c r="D7" s="139" t="s">
        <v>67</v>
      </c>
      <c r="E7" s="139" t="s">
        <v>69</v>
      </c>
      <c r="F7" s="139" t="s">
        <v>252</v>
      </c>
      <c r="G7" s="139" t="s">
        <v>70</v>
      </c>
      <c r="H7" s="139" t="s">
        <v>68</v>
      </c>
    </row>
    <row r="8" spans="1:13" s="3" customFormat="1" ht="47.45" customHeight="1" thickBot="1" x14ac:dyDescent="0.3">
      <c r="A8" s="86" t="s">
        <v>71</v>
      </c>
      <c r="B8" s="86" t="str">
        <f>"Capability "&amp;B6&amp;": "&amp;B7</f>
        <v>Capability 1: People, culture and leadership</v>
      </c>
      <c r="C8" s="86" t="str">
        <f t="shared" ref="C8:H8" si="0">"Capability "&amp;C6&amp;": "&amp;C7</f>
        <v>Capability 2: Data and technology</v>
      </c>
      <c r="D8" s="86" t="str">
        <f t="shared" si="0"/>
        <v>Capability 3: Guided pathways</v>
      </c>
      <c r="E8" s="86" t="str">
        <f t="shared" si="0"/>
        <v>Capability 4: Holistic learner supports</v>
      </c>
      <c r="F8" s="86" t="str">
        <f t="shared" si="0"/>
        <v>Capability 5: Learner-centric systems</v>
      </c>
      <c r="G8" s="86" t="str">
        <f t="shared" si="0"/>
        <v>Capability 6: Teaching and learning</v>
      </c>
      <c r="H8" s="86" t="str">
        <f t="shared" si="0"/>
        <v>Capability 7: Partnerships</v>
      </c>
    </row>
    <row r="9" spans="1:13" s="9" customFormat="1" ht="180.75" thickBot="1" x14ac:dyDescent="0.3">
      <c r="A9" s="86" t="s">
        <v>72</v>
      </c>
      <c r="B9" s="118" t="s">
        <v>253</v>
      </c>
      <c r="C9" s="118" t="s">
        <v>254</v>
      </c>
      <c r="D9" s="118" t="s">
        <v>255</v>
      </c>
      <c r="E9" s="118" t="s">
        <v>256</v>
      </c>
      <c r="F9" s="118" t="s">
        <v>257</v>
      </c>
      <c r="G9" s="118" t="s">
        <v>259</v>
      </c>
      <c r="H9" s="118" t="s">
        <v>258</v>
      </c>
      <c r="J9" s="3"/>
    </row>
    <row r="10" spans="1:13" x14ac:dyDescent="0.25">
      <c r="C10"/>
      <c r="D10"/>
      <c r="E10"/>
      <c r="F10" s="9"/>
      <c r="G10"/>
      <c r="H10"/>
    </row>
    <row r="11" spans="1:13" s="84" customFormat="1" ht="27" thickBot="1" x14ac:dyDescent="0.45">
      <c r="A11" s="2" t="s">
        <v>60</v>
      </c>
      <c r="B11" s="83"/>
      <c r="C11" s="83"/>
      <c r="D11" s="83"/>
      <c r="E11" s="83"/>
      <c r="F11" s="83"/>
      <c r="J11" s="85"/>
    </row>
    <row r="12" spans="1:13" ht="15.75" thickBot="1" x14ac:dyDescent="0.3">
      <c r="A12" s="86" t="s">
        <v>73</v>
      </c>
      <c r="B12" s="90"/>
      <c r="C12" s="88">
        <v>1</v>
      </c>
      <c r="D12" s="88">
        <v>2</v>
      </c>
      <c r="E12" s="88">
        <v>3</v>
      </c>
      <c r="F12" s="88">
        <v>4</v>
      </c>
      <c r="G12" s="88">
        <v>5</v>
      </c>
      <c r="H12"/>
    </row>
    <row r="13" spans="1:13" ht="15.75" thickBot="1" x14ac:dyDescent="0.3">
      <c r="A13" s="86" t="s">
        <v>74</v>
      </c>
      <c r="B13" s="91"/>
      <c r="C13" s="89" t="s">
        <v>75</v>
      </c>
      <c r="D13" s="89" t="s">
        <v>76</v>
      </c>
      <c r="E13" s="89" t="s">
        <v>77</v>
      </c>
      <c r="F13" s="89" t="s">
        <v>78</v>
      </c>
      <c r="G13" s="89" t="s">
        <v>79</v>
      </c>
      <c r="H13"/>
    </row>
    <row r="14" spans="1:13" ht="15.75" thickBot="1" x14ac:dyDescent="0.3">
      <c r="A14" s="86" t="s">
        <v>80</v>
      </c>
      <c r="B14" s="90" t="s">
        <v>43</v>
      </c>
      <c r="C14" s="88" t="str">
        <f>C12&amp;". "&amp;C13</f>
        <v>1. Not yet doing</v>
      </c>
      <c r="D14" s="88" t="str">
        <f t="shared" ref="D14:G14" si="1">D12&amp;". "&amp;D13</f>
        <v>2. Emerging</v>
      </c>
      <c r="E14" s="88" t="str">
        <f t="shared" si="1"/>
        <v>3. Progressing</v>
      </c>
      <c r="F14" s="88" t="str">
        <f t="shared" si="1"/>
        <v>4. Delivering</v>
      </c>
      <c r="G14" s="88" t="str">
        <f t="shared" si="1"/>
        <v>5. At ideal state</v>
      </c>
      <c r="H14"/>
    </row>
    <row r="15" spans="1:13" ht="15.75" thickBot="1" x14ac:dyDescent="0.3">
      <c r="A15" s="86" t="s">
        <v>81</v>
      </c>
      <c r="B15" s="90"/>
      <c r="C15" s="92"/>
      <c r="D15" s="93"/>
      <c r="E15" s="94"/>
      <c r="F15" s="95"/>
      <c r="G15" s="96"/>
      <c r="H15"/>
    </row>
    <row r="16" spans="1:13" x14ac:dyDescent="0.25">
      <c r="C16"/>
      <c r="D16"/>
      <c r="E16"/>
      <c r="F16" s="9"/>
      <c r="G16"/>
      <c r="H16"/>
    </row>
    <row r="17" spans="1:11" x14ac:dyDescent="0.25">
      <c r="C17"/>
      <c r="D17"/>
      <c r="E17"/>
      <c r="F17" s="9"/>
      <c r="G17"/>
      <c r="H17"/>
    </row>
    <row r="18" spans="1:11" ht="21.75" thickBot="1" x14ac:dyDescent="0.4">
      <c r="A18" s="11" t="s">
        <v>82</v>
      </c>
      <c r="C18"/>
      <c r="D18"/>
      <c r="E18"/>
      <c r="F18" s="9"/>
      <c r="G18"/>
      <c r="H18"/>
    </row>
    <row r="19" spans="1:11" s="15" customFormat="1" ht="47.45" customHeight="1" thickBot="1" x14ac:dyDescent="0.3">
      <c r="A19" s="98" t="s">
        <v>83</v>
      </c>
      <c r="B19" s="99" t="s">
        <v>84</v>
      </c>
      <c r="C19" s="98" t="s">
        <v>85</v>
      </c>
      <c r="D19" s="98" t="s">
        <v>86</v>
      </c>
      <c r="E19" s="98" t="str">
        <f>C14</f>
        <v>1. Not yet doing</v>
      </c>
      <c r="F19" s="98" t="s">
        <v>87</v>
      </c>
      <c r="G19" s="98" t="s">
        <v>88</v>
      </c>
      <c r="H19" s="98" t="s">
        <v>89</v>
      </c>
      <c r="I19" s="98" t="s">
        <v>90</v>
      </c>
      <c r="J19" s="98" t="s">
        <v>91</v>
      </c>
      <c r="K19" s="98" t="s">
        <v>92</v>
      </c>
    </row>
    <row r="20" spans="1:11" s="4" customFormat="1" ht="75" x14ac:dyDescent="0.25">
      <c r="A20" s="102">
        <v>5.0999999999999996</v>
      </c>
      <c r="B20" s="100" t="s">
        <v>93</v>
      </c>
      <c r="C20" s="97" t="s">
        <v>211</v>
      </c>
      <c r="D20" s="97" t="s">
        <v>94</v>
      </c>
      <c r="E20" s="103" t="s">
        <v>95</v>
      </c>
      <c r="F20" s="104" cm="1">
        <f t="array" ref="F20">INDEX(Step1Answers, _xlfn.XMATCH($A20,'Step 1 - Define ideal state'!$A$12:$A$161), 1)</f>
        <v>0</v>
      </c>
      <c r="G20" s="105" t="e">
        <f t="shared" ref="G20:G57" si="2">INDEX(AssessmentScale, 1, MATCH(INDEX(Step2Responses, MATCH(A20, INDEX(Step2Responses,,1),0), MATCH("Score", INDEX(Step2Responses, 1,),0)), INDEX(AssessmentScale,3,),0))</f>
        <v>#N/A</v>
      </c>
      <c r="H20" s="104" t="str" cm="1">
        <f t="array" ref="H20">IFERROR("You assessed your organisation's progress as: '"&amp;INDEX(AssessmentScale,2,$G20)&amp;"'.",  "You have not yet assessed your organisation on Question "&amp;A20&amp;".")</f>
        <v>You have not yet assessed your organisation on Question 5.1.</v>
      </c>
      <c r="I20" s="104" t="str">
        <f>IF($F20=0, "You have not yet defined the ideal state for Question "&amp;$A20&amp;".","You defined the ideal state as: "&amp;$F20)</f>
        <v>You have not yet defined the ideal state for Question 5.1.</v>
      </c>
      <c r="J20" s="105">
        <f>IFERROR(AVERAGEIF($G$20:$G$24, "&lt;&gt;#N/A"),0)</f>
        <v>0</v>
      </c>
      <c r="K20" s="104" t="str" cm="1">
        <f t="array" ref="K20">IF($J20&gt;0, "Your organisation's average score for this capability is: '"&amp;INDEX(AssessmentScale,2,ROUNDDOWN($J20, 0))&amp;"'.",  "You have not yet assessed your organisation on any questions in this capability.")</f>
        <v>You have not yet assessed your organisation on any questions in this capability.</v>
      </c>
    </row>
    <row r="21" spans="1:11" s="4" customFormat="1" ht="105" x14ac:dyDescent="0.25">
      <c r="A21" s="102">
        <v>5.2</v>
      </c>
      <c r="B21" s="101" t="s">
        <v>96</v>
      </c>
      <c r="C21" s="38" t="s">
        <v>212</v>
      </c>
      <c r="D21" s="38" t="s">
        <v>97</v>
      </c>
      <c r="E21" s="36" t="s">
        <v>98</v>
      </c>
      <c r="F21" s="104" cm="1">
        <f t="array" ref="F21">INDEX(Step1Answers, _xlfn.XMATCH($A21,'Step 1 - Define ideal state'!$A$12:$A$161), 1)</f>
        <v>0</v>
      </c>
      <c r="G21" s="105" t="e">
        <f t="shared" si="2"/>
        <v>#N/A</v>
      </c>
      <c r="H21" s="104" t="str" cm="1">
        <f t="array" ref="H21">IFERROR("You assessed your organisation's progress as: '"&amp;INDEX(AssessmentScale,2,$G21)&amp;"'.",  "You have not yet assessed your organisation on Question "&amp;A21&amp;".")</f>
        <v>You have not yet assessed your organisation on Question 5.2.</v>
      </c>
      <c r="I21" s="104" t="str">
        <f t="shared" ref="I21:I57" si="3">IF($F21=0, "You have not yet defined the ideal state for Question "&amp;$A21&amp;".","You defined the ideal state as: "&amp;$F21)</f>
        <v>You have not yet defined the ideal state for Question 5.2.</v>
      </c>
      <c r="J21" s="105"/>
      <c r="K21" s="106"/>
    </row>
    <row r="22" spans="1:11" s="4" customFormat="1" ht="135.75" thickBot="1" x14ac:dyDescent="0.3">
      <c r="A22" s="102">
        <v>5.3</v>
      </c>
      <c r="B22" s="101" t="s">
        <v>99</v>
      </c>
      <c r="C22" s="38" t="s">
        <v>213</v>
      </c>
      <c r="D22" s="38" t="s">
        <v>100</v>
      </c>
      <c r="E22" s="36" t="s">
        <v>101</v>
      </c>
      <c r="F22" s="104" cm="1">
        <f t="array" ref="F22">INDEX(Step1Answers, _xlfn.XMATCH($A22,'Step 1 - Define ideal state'!$A$12:$A$161), 1)</f>
        <v>0</v>
      </c>
      <c r="G22" s="105" t="e">
        <f t="shared" si="2"/>
        <v>#N/A</v>
      </c>
      <c r="H22" s="104" t="str" cm="1">
        <f t="array" ref="H22">IFERROR("You assessed your organisation's progress as: '"&amp;INDEX(AssessmentScale,2,$G22)&amp;"'.",  "You have not yet assessed your organisation on Question "&amp;A22&amp;".")</f>
        <v>You have not yet assessed your organisation on Question 5.3.</v>
      </c>
      <c r="I22" s="104" t="str">
        <f t="shared" si="3"/>
        <v>You have not yet defined the ideal state for Question 5.3.</v>
      </c>
      <c r="J22" s="105"/>
      <c r="K22" s="106"/>
    </row>
    <row r="23" spans="1:11" s="4" customFormat="1" ht="75.75" thickBot="1" x14ac:dyDescent="0.3">
      <c r="A23" s="102">
        <v>5.4</v>
      </c>
      <c r="B23" s="101" t="s">
        <v>102</v>
      </c>
      <c r="C23" s="38" t="s">
        <v>214</v>
      </c>
      <c r="D23" s="38" t="s">
        <v>103</v>
      </c>
      <c r="E23" s="36" t="s">
        <v>104</v>
      </c>
      <c r="F23" s="104" cm="1">
        <f t="array" ref="F23">INDEX(Step1Answers, _xlfn.XMATCH($A23,'Step 1 - Define ideal state'!$A$12:$A$161), 1)</f>
        <v>0</v>
      </c>
      <c r="G23" s="105" t="e">
        <f t="shared" si="2"/>
        <v>#N/A</v>
      </c>
      <c r="H23" s="104" t="str" cm="1">
        <f t="array" ref="H23">IFERROR("You assessed your organisation's progress as: '"&amp;INDEX(AssessmentScale,2,$G23)&amp;"'.",  "You have not yet assessed your organisation on Question "&amp;A23&amp;".")</f>
        <v>You have not yet assessed your organisation on Question 5.4.</v>
      </c>
      <c r="I23" s="104" t="str">
        <f t="shared" si="3"/>
        <v>You have not yet defined the ideal state for Question 5.4.</v>
      </c>
      <c r="J23" s="105"/>
      <c r="K23" s="106"/>
    </row>
    <row r="24" spans="1:11" s="4" customFormat="1" ht="90.75" thickBot="1" x14ac:dyDescent="0.3">
      <c r="A24" s="102">
        <v>5.5</v>
      </c>
      <c r="B24" s="101" t="s">
        <v>105</v>
      </c>
      <c r="C24" s="38" t="s">
        <v>215</v>
      </c>
      <c r="D24" s="38" t="s">
        <v>106</v>
      </c>
      <c r="E24" s="36" t="s">
        <v>107</v>
      </c>
      <c r="F24" s="104" cm="1">
        <f t="array" ref="F24">INDEX(Step1Answers, _xlfn.XMATCH($A24,'Step 1 - Define ideal state'!$A$12:$A$161), 1)</f>
        <v>0</v>
      </c>
      <c r="G24" s="105" t="e">
        <f t="shared" si="2"/>
        <v>#N/A</v>
      </c>
      <c r="H24" s="104" t="str" cm="1">
        <f t="array" ref="H24">IFERROR("You assessed your organisation's progress as: '"&amp;INDEX(AssessmentScale,2,$G24)&amp;"'.",  "You have not yet assessed your organisation on Question "&amp;A24&amp;".")</f>
        <v>You have not yet assessed your organisation on Question 5.5.</v>
      </c>
      <c r="I24" s="104" t="str">
        <f t="shared" si="3"/>
        <v>You have not yet defined the ideal state for Question 5.5.</v>
      </c>
      <c r="J24" s="105"/>
      <c r="K24" s="106" t="s">
        <v>50</v>
      </c>
    </row>
    <row r="25" spans="1:11" s="4" customFormat="1" ht="75.75" thickBot="1" x14ac:dyDescent="0.3">
      <c r="A25" s="102">
        <v>1.1000000000000001</v>
      </c>
      <c r="B25" s="101" t="s">
        <v>108</v>
      </c>
      <c r="C25" s="38" t="s">
        <v>216</v>
      </c>
      <c r="D25" s="38" t="s">
        <v>109</v>
      </c>
      <c r="E25" s="36" t="s">
        <v>110</v>
      </c>
      <c r="F25" s="104" cm="1">
        <f t="array" ref="F25">INDEX(Step1Answers, _xlfn.XMATCH($A25,'Step 1 - Define ideal state'!$A$12:$A$161), 1)</f>
        <v>0</v>
      </c>
      <c r="G25" s="105" t="e">
        <f t="shared" si="2"/>
        <v>#N/A</v>
      </c>
      <c r="H25" s="104" t="str" cm="1">
        <f t="array" ref="H25">IFERROR("You assessed your organisation's progress as: '"&amp;INDEX(AssessmentScale,2,$G25)&amp;"'.",  "You have not yet assessed your organisation on Question "&amp;A25&amp;".")</f>
        <v>You have not yet assessed your organisation on Question 1.1.</v>
      </c>
      <c r="I25" s="104" t="str">
        <f t="shared" si="3"/>
        <v>You have not yet defined the ideal state for Question 1.1.</v>
      </c>
      <c r="J25" s="105">
        <f>IFERROR(AVERAGEIF($G$25:$G$29, "&lt;&gt;#N/A"),0)</f>
        <v>0</v>
      </c>
      <c r="K25" s="104" t="str" cm="1">
        <f t="array" ref="K25">IF($J25&gt;0, "Your organisation's average score for this capability is: '"&amp;INDEX(AssessmentScale,2,ROUNDDOWN($J25, 0))&amp;"'.",  "You have not yet assessed your organisation on any questions in this capability.")</f>
        <v>You have not yet assessed your organisation on any questions in this capability.</v>
      </c>
    </row>
    <row r="26" spans="1:11" s="4" customFormat="1" ht="90.75" thickBot="1" x14ac:dyDescent="0.3">
      <c r="A26" s="102">
        <v>1.2</v>
      </c>
      <c r="B26" s="101" t="s">
        <v>111</v>
      </c>
      <c r="C26" s="38" t="s">
        <v>217</v>
      </c>
      <c r="D26" s="38" t="s">
        <v>112</v>
      </c>
      <c r="E26" s="36" t="s">
        <v>113</v>
      </c>
      <c r="F26" s="104" cm="1">
        <f t="array" ref="F26">INDEX(Step1Answers, _xlfn.XMATCH($A26,'Step 1 - Define ideal state'!$A$12:$A$161), 1)</f>
        <v>0</v>
      </c>
      <c r="G26" s="105" t="e">
        <f t="shared" si="2"/>
        <v>#N/A</v>
      </c>
      <c r="H26" s="104" t="str" cm="1">
        <f t="array" ref="H26">IFERROR("You assessed your organisation's progress as: '"&amp;INDEX(AssessmentScale,2,$G26)&amp;"'.",  "You have not yet assessed your organisation on Question "&amp;A26&amp;".")</f>
        <v>You have not yet assessed your organisation on Question 1.2.</v>
      </c>
      <c r="I26" s="104" t="str">
        <f t="shared" si="3"/>
        <v>You have not yet defined the ideal state for Question 1.2.</v>
      </c>
      <c r="J26" s="105"/>
      <c r="K26" s="106"/>
    </row>
    <row r="27" spans="1:11" s="4" customFormat="1" ht="75.75" thickBot="1" x14ac:dyDescent="0.3">
      <c r="A27" s="102">
        <v>1.3</v>
      </c>
      <c r="B27" s="101" t="s">
        <v>114</v>
      </c>
      <c r="C27" s="38" t="s">
        <v>218</v>
      </c>
      <c r="D27" s="38" t="s">
        <v>115</v>
      </c>
      <c r="E27" s="36" t="s">
        <v>116</v>
      </c>
      <c r="F27" s="104" cm="1">
        <f t="array" ref="F27">INDEX(Step1Answers, _xlfn.XMATCH($A27,'Step 1 - Define ideal state'!$A$12:$A$161), 1)</f>
        <v>0</v>
      </c>
      <c r="G27" s="105" t="e">
        <f t="shared" si="2"/>
        <v>#N/A</v>
      </c>
      <c r="H27" s="104" t="str" cm="1">
        <f t="array" ref="H27">IFERROR("You assessed your organisation's progress as: '"&amp;INDEX(AssessmentScale,2,$G27)&amp;"'.",  "You have not yet assessed your organisation on Question "&amp;A27&amp;".")</f>
        <v>You have not yet assessed your organisation on Question 1.3.</v>
      </c>
      <c r="I27" s="104" t="str">
        <f t="shared" si="3"/>
        <v>You have not yet defined the ideal state for Question 1.3.</v>
      </c>
      <c r="J27" s="105"/>
      <c r="K27" s="106"/>
    </row>
    <row r="28" spans="1:11" s="4" customFormat="1" ht="91.15" customHeight="1" thickBot="1" x14ac:dyDescent="0.3">
      <c r="A28" s="102">
        <v>1.4</v>
      </c>
      <c r="B28" s="101" t="s">
        <v>117</v>
      </c>
      <c r="C28" s="38" t="s">
        <v>219</v>
      </c>
      <c r="D28" s="38" t="s">
        <v>118</v>
      </c>
      <c r="E28" s="36" t="s">
        <v>119</v>
      </c>
      <c r="F28" s="104" cm="1">
        <f t="array" ref="F28">INDEX(Step1Answers, _xlfn.XMATCH($A28,'Step 1 - Define ideal state'!$A$12:$A$161), 1)</f>
        <v>0</v>
      </c>
      <c r="G28" s="105" t="e">
        <f t="shared" si="2"/>
        <v>#N/A</v>
      </c>
      <c r="H28" s="104" t="str" cm="1">
        <f t="array" ref="H28">IFERROR("You assessed your organisation's progress as: '"&amp;INDEX(AssessmentScale,2,$G28)&amp;"'.",  "You have not yet assessed your organisation on Question "&amp;A28&amp;".")</f>
        <v>You have not yet assessed your organisation on Question 1.4.</v>
      </c>
      <c r="I28" s="104" t="str">
        <f t="shared" si="3"/>
        <v>You have not yet defined the ideal state for Question 1.4.</v>
      </c>
      <c r="J28" s="105"/>
      <c r="K28" s="106"/>
    </row>
    <row r="29" spans="1:11" s="4" customFormat="1" ht="105.75" thickBot="1" x14ac:dyDescent="0.3">
      <c r="A29" s="102">
        <v>1.5</v>
      </c>
      <c r="B29" s="101" t="s">
        <v>120</v>
      </c>
      <c r="C29" s="38" t="s">
        <v>220</v>
      </c>
      <c r="D29" s="38" t="s">
        <v>121</v>
      </c>
      <c r="E29" s="36" t="s">
        <v>122</v>
      </c>
      <c r="F29" s="104" cm="1">
        <f t="array" ref="F29">INDEX(Step1Answers, _xlfn.XMATCH($A29,'Step 1 - Define ideal state'!$A$12:$A$161), 1)</f>
        <v>0</v>
      </c>
      <c r="G29" s="105" t="e">
        <f t="shared" si="2"/>
        <v>#N/A</v>
      </c>
      <c r="H29" s="104" t="str" cm="1">
        <f t="array" ref="H29">IFERROR("You assessed your organisation's progress as: '"&amp;INDEX(AssessmentScale,2,$G29)&amp;"'.",  "You have not yet assessed your organisation on Question "&amp;A29&amp;".")</f>
        <v>You have not yet assessed your organisation on Question 1.5.</v>
      </c>
      <c r="I29" s="104" t="str">
        <f t="shared" si="3"/>
        <v>You have not yet defined the ideal state for Question 1.5.</v>
      </c>
      <c r="J29" s="105"/>
      <c r="K29" s="106"/>
    </row>
    <row r="30" spans="1:11" s="4" customFormat="1" ht="75.75" thickBot="1" x14ac:dyDescent="0.3">
      <c r="A30" s="102">
        <v>3.1</v>
      </c>
      <c r="B30" s="101" t="s">
        <v>123</v>
      </c>
      <c r="C30" s="38" t="s">
        <v>221</v>
      </c>
      <c r="D30" s="38" t="s">
        <v>124</v>
      </c>
      <c r="E30" s="36" t="s">
        <v>125</v>
      </c>
      <c r="F30" s="104" cm="1">
        <f t="array" ref="F30">INDEX(Step1Answers, _xlfn.XMATCH($A30,'Step 1 - Define ideal state'!$A$12:$A$161), 1)</f>
        <v>0</v>
      </c>
      <c r="G30" s="105" t="e">
        <f t="shared" si="2"/>
        <v>#N/A</v>
      </c>
      <c r="H30" s="104" t="str" cm="1">
        <f t="array" ref="H30">IFERROR("You assessed your organisation's progress as: '"&amp;INDEX(AssessmentScale,2,$G30)&amp;"'.",  "You have not yet assessed your organisation on Question "&amp;A30&amp;".")</f>
        <v>You have not yet assessed your organisation on Question 3.1.</v>
      </c>
      <c r="I30" s="104" t="str">
        <f t="shared" si="3"/>
        <v>You have not yet defined the ideal state for Question 3.1.</v>
      </c>
      <c r="J30" s="105">
        <f>IFERROR(AVERAGEIF($G$30:$G$34, "&lt;&gt;#N/A"),0)</f>
        <v>0</v>
      </c>
      <c r="K30" s="104" t="str" cm="1">
        <f t="array" ref="K30">IF($J30&gt;0, "Your organisation's average score for this capability is: '"&amp;INDEX(AssessmentScale,2,ROUNDDOWN($J30, 0))&amp;"'.",  "You have not yet assessed your organisation on any questions in this capability.")</f>
        <v>You have not yet assessed your organisation on any questions in this capability.</v>
      </c>
    </row>
    <row r="31" spans="1:11" s="4" customFormat="1" ht="75" customHeight="1" thickBot="1" x14ac:dyDescent="0.3">
      <c r="A31" s="102">
        <v>3.2</v>
      </c>
      <c r="B31" s="101" t="s">
        <v>126</v>
      </c>
      <c r="C31" s="38" t="s">
        <v>222</v>
      </c>
      <c r="D31" s="38" t="s">
        <v>127</v>
      </c>
      <c r="E31" s="36" t="s">
        <v>128</v>
      </c>
      <c r="F31" s="104" cm="1">
        <f t="array" ref="F31">INDEX(Step1Answers, _xlfn.XMATCH($A31,'Step 1 - Define ideal state'!$A$12:$A$161), 1)</f>
        <v>0</v>
      </c>
      <c r="G31" s="105" t="e">
        <f t="shared" si="2"/>
        <v>#N/A</v>
      </c>
      <c r="H31" s="104" t="str" cm="1">
        <f t="array" ref="H31">IFERROR("You assessed your organisation's progress as: '"&amp;INDEX(AssessmentScale,2,$G31)&amp;"'.",  "You have not yet assessed your organisation on Question "&amp;A31&amp;".")</f>
        <v>You have not yet assessed your organisation on Question 3.2.</v>
      </c>
      <c r="I31" s="104" t="str">
        <f t="shared" si="3"/>
        <v>You have not yet defined the ideal state for Question 3.2.</v>
      </c>
      <c r="J31" s="105"/>
      <c r="K31" s="106"/>
    </row>
    <row r="32" spans="1:11" s="4" customFormat="1" ht="90.75" thickBot="1" x14ac:dyDescent="0.3">
      <c r="A32" s="102">
        <v>3.3</v>
      </c>
      <c r="B32" s="101" t="s">
        <v>129</v>
      </c>
      <c r="C32" s="38" t="s">
        <v>223</v>
      </c>
      <c r="D32" s="38" t="s">
        <v>130</v>
      </c>
      <c r="E32" s="36" t="s">
        <v>131</v>
      </c>
      <c r="F32" s="104" cm="1">
        <f t="array" ref="F32">INDEX(Step1Answers, _xlfn.XMATCH($A32,'Step 1 - Define ideal state'!$A$12:$A$161), 1)</f>
        <v>0</v>
      </c>
      <c r="G32" s="105" t="e">
        <f t="shared" si="2"/>
        <v>#N/A</v>
      </c>
      <c r="H32" s="104" t="str" cm="1">
        <f t="array" ref="H32">IFERROR("You assessed your organisation's progress as: '"&amp;INDEX(AssessmentScale,2,$G32)&amp;"'.",  "You have not yet assessed your organisation on Question "&amp;A32&amp;".")</f>
        <v>You have not yet assessed your organisation on Question 3.3.</v>
      </c>
      <c r="I32" s="104" t="str">
        <f t="shared" si="3"/>
        <v>You have not yet defined the ideal state for Question 3.3.</v>
      </c>
      <c r="J32" s="105"/>
      <c r="K32" s="106"/>
    </row>
    <row r="33" spans="1:11" s="4" customFormat="1" ht="90.75" thickBot="1" x14ac:dyDescent="0.3">
      <c r="A33" s="102">
        <v>3.4</v>
      </c>
      <c r="B33" s="101" t="s">
        <v>132</v>
      </c>
      <c r="C33" s="38" t="s">
        <v>224</v>
      </c>
      <c r="D33" s="38" t="s">
        <v>133</v>
      </c>
      <c r="E33" s="36" t="s">
        <v>134</v>
      </c>
      <c r="F33" s="104" cm="1">
        <f t="array" ref="F33">INDEX(Step1Answers, _xlfn.XMATCH($A33,'Step 1 - Define ideal state'!$A$12:$A$161), 1)</f>
        <v>0</v>
      </c>
      <c r="G33" s="105" t="e">
        <f t="shared" si="2"/>
        <v>#N/A</v>
      </c>
      <c r="H33" s="104" t="str" cm="1">
        <f t="array" ref="H33">IFERROR("You assessed your organisation's progress as: '"&amp;INDEX(AssessmentScale,2,$G33)&amp;"'.",  "You have not yet assessed your organisation on Question "&amp;A33&amp;".")</f>
        <v>You have not yet assessed your organisation on Question 3.4.</v>
      </c>
      <c r="I33" s="104" t="str">
        <f t="shared" si="3"/>
        <v>You have not yet defined the ideal state for Question 3.4.</v>
      </c>
      <c r="J33" s="105"/>
      <c r="K33" s="106"/>
    </row>
    <row r="34" spans="1:11" s="4" customFormat="1" ht="90.75" thickBot="1" x14ac:dyDescent="0.3">
      <c r="A34" s="102">
        <v>3.5</v>
      </c>
      <c r="B34" s="101" t="s">
        <v>135</v>
      </c>
      <c r="C34" s="38" t="s">
        <v>225</v>
      </c>
      <c r="D34" s="38" t="s">
        <v>136</v>
      </c>
      <c r="E34" s="36" t="s">
        <v>137</v>
      </c>
      <c r="F34" s="104" cm="1">
        <f t="array" ref="F34">INDEX(Step1Answers, _xlfn.XMATCH($A34,'Step 1 - Define ideal state'!$A$12:$A$161), 1)</f>
        <v>0</v>
      </c>
      <c r="G34" s="105" t="e">
        <f t="shared" si="2"/>
        <v>#N/A</v>
      </c>
      <c r="H34" s="104" t="str" cm="1">
        <f t="array" ref="H34">IFERROR("You assessed your organisation's progress as: '"&amp;INDEX(AssessmentScale,2,$G34)&amp;"'.",  "You have not yet assessed your organisation on Question "&amp;A34&amp;".")</f>
        <v>You have not yet assessed your organisation on Question 3.5.</v>
      </c>
      <c r="I34" s="104" t="str">
        <f t="shared" si="3"/>
        <v>You have not yet defined the ideal state for Question 3.5.</v>
      </c>
      <c r="J34" s="105"/>
      <c r="K34" s="106"/>
    </row>
    <row r="35" spans="1:11" s="4" customFormat="1" ht="90.75" thickBot="1" x14ac:dyDescent="0.3">
      <c r="A35" s="102">
        <v>7.1</v>
      </c>
      <c r="B35" s="101" t="s">
        <v>138</v>
      </c>
      <c r="C35" s="38" t="s">
        <v>227</v>
      </c>
      <c r="D35" s="38" t="s">
        <v>139</v>
      </c>
      <c r="E35" s="36" t="s">
        <v>140</v>
      </c>
      <c r="F35" s="104" cm="1">
        <f t="array" ref="F35">INDEX(Step1Answers, _xlfn.XMATCH($A35,'Step 1 - Define ideal state'!$A$12:$A$161), 1)</f>
        <v>0</v>
      </c>
      <c r="G35" s="105" t="e">
        <f t="shared" si="2"/>
        <v>#N/A</v>
      </c>
      <c r="H35" s="104" t="str" cm="1">
        <f t="array" ref="H35">IFERROR("You assessed your organisation's progress as: '"&amp;INDEX(AssessmentScale,2,$G35)&amp;"'.",  "You have not yet assessed your organisation on Question "&amp;A35&amp;".")</f>
        <v>You have not yet assessed your organisation on Question 7.1.</v>
      </c>
      <c r="I35" s="104" t="str">
        <f t="shared" si="3"/>
        <v>You have not yet defined the ideal state for Question 7.1.</v>
      </c>
      <c r="J35" s="105">
        <f>IFERROR(AVERAGEIF($G$35:$G$38, "&lt;&gt;#N/A"),0)</f>
        <v>0</v>
      </c>
      <c r="K35" s="104" t="str" cm="1">
        <f t="array" ref="K35">IF($J35&gt;0, "Your organisation's average score for this capability is: '"&amp;INDEX(AssessmentScale,2,ROUNDDOWN($J35, 0))&amp;"'.",  "You have not yet assessed your organisation on any questions in this capability.")</f>
        <v>You have not yet assessed your organisation on any questions in this capability.</v>
      </c>
    </row>
    <row r="36" spans="1:11" s="4" customFormat="1" ht="105.75" thickBot="1" x14ac:dyDescent="0.3">
      <c r="A36" s="102">
        <v>7.2</v>
      </c>
      <c r="B36" s="101" t="s">
        <v>141</v>
      </c>
      <c r="C36" s="38" t="s">
        <v>226</v>
      </c>
      <c r="D36" s="38" t="s">
        <v>142</v>
      </c>
      <c r="E36" s="36" t="s">
        <v>143</v>
      </c>
      <c r="F36" s="104" cm="1">
        <f t="array" ref="F36">INDEX(Step1Answers, _xlfn.XMATCH($A36,'Step 1 - Define ideal state'!$A$12:$A$161), 1)</f>
        <v>0</v>
      </c>
      <c r="G36" s="105" t="e">
        <f t="shared" si="2"/>
        <v>#N/A</v>
      </c>
      <c r="H36" s="104" t="str" cm="1">
        <f t="array" ref="H36">IFERROR("You assessed your organisation's progress as: '"&amp;INDEX(AssessmentScale,2,$G36)&amp;"'.",  "You have not yet assessed your organisation on Question "&amp;A36&amp;".")</f>
        <v>You have not yet assessed your organisation on Question 7.2.</v>
      </c>
      <c r="I36" s="104" t="str">
        <f t="shared" si="3"/>
        <v>You have not yet defined the ideal state for Question 7.2.</v>
      </c>
      <c r="J36" s="105"/>
      <c r="K36" s="106"/>
    </row>
    <row r="37" spans="1:11" s="4" customFormat="1" ht="105.75" thickBot="1" x14ac:dyDescent="0.3">
      <c r="A37" s="102">
        <v>7.3</v>
      </c>
      <c r="B37" s="101" t="s">
        <v>144</v>
      </c>
      <c r="C37" s="38" t="s">
        <v>228</v>
      </c>
      <c r="D37" s="38" t="s">
        <v>145</v>
      </c>
      <c r="E37" s="36" t="s">
        <v>146</v>
      </c>
      <c r="F37" s="104" cm="1">
        <f t="array" ref="F37">INDEX(Step1Answers, _xlfn.XMATCH($A37,'Step 1 - Define ideal state'!$A$12:$A$161), 1)</f>
        <v>0</v>
      </c>
      <c r="G37" s="105" t="e">
        <f t="shared" si="2"/>
        <v>#N/A</v>
      </c>
      <c r="H37" s="104" t="str" cm="1">
        <f t="array" ref="H37">IFERROR("You assessed your organisation's progress as: '"&amp;INDEX(AssessmentScale,2,$G37)&amp;"'.",  "You have not yet assessed your organisation on Question "&amp;A37&amp;".")</f>
        <v>You have not yet assessed your organisation on Question 7.3.</v>
      </c>
      <c r="I37" s="104" t="str">
        <f t="shared" si="3"/>
        <v>You have not yet defined the ideal state for Question 7.3.</v>
      </c>
      <c r="J37" s="105"/>
      <c r="K37" s="106"/>
    </row>
    <row r="38" spans="1:11" s="4" customFormat="1" ht="90.75" thickBot="1" x14ac:dyDescent="0.3">
      <c r="A38" s="102">
        <v>7.4</v>
      </c>
      <c r="B38" s="101" t="s">
        <v>147</v>
      </c>
      <c r="C38" s="38" t="s">
        <v>229</v>
      </c>
      <c r="D38" s="38" t="s">
        <v>148</v>
      </c>
      <c r="E38" s="36" t="s">
        <v>149</v>
      </c>
      <c r="F38" s="104" cm="1">
        <f t="array" ref="F38">INDEX(Step1Answers, _xlfn.XMATCH($A38,'Step 1 - Define ideal state'!$A$12:$A$161), 1)</f>
        <v>0</v>
      </c>
      <c r="G38" s="105" t="e">
        <f t="shared" si="2"/>
        <v>#N/A</v>
      </c>
      <c r="H38" s="104" t="str" cm="1">
        <f t="array" ref="H38">IFERROR("You assessed your organisation's progress as: '"&amp;INDEX(AssessmentScale,2,$G38)&amp;"'.",  "You have not yet assessed your organisation on Question "&amp;A38&amp;".")</f>
        <v>You have not yet assessed your organisation on Question 7.4.</v>
      </c>
      <c r="I38" s="104" t="str">
        <f t="shared" si="3"/>
        <v>You have not yet defined the ideal state for Question 7.4.</v>
      </c>
      <c r="J38" s="105"/>
      <c r="K38" s="106"/>
    </row>
    <row r="39" spans="1:11" s="4" customFormat="1" ht="75.75" thickBot="1" x14ac:dyDescent="0.3">
      <c r="A39" s="102">
        <v>2.1</v>
      </c>
      <c r="B39" s="101" t="s">
        <v>150</v>
      </c>
      <c r="C39" s="38" t="s">
        <v>230</v>
      </c>
      <c r="D39" s="38" t="s">
        <v>151</v>
      </c>
      <c r="E39" s="36" t="s">
        <v>152</v>
      </c>
      <c r="F39" s="104" cm="1">
        <f t="array" ref="F39">INDEX(Step1Answers, _xlfn.XMATCH($A39,'Step 1 - Define ideal state'!$A$12:$A$161), 1)</f>
        <v>0</v>
      </c>
      <c r="G39" s="105" t="e">
        <f t="shared" si="2"/>
        <v>#N/A</v>
      </c>
      <c r="H39" s="104" t="str" cm="1">
        <f t="array" ref="H39">IFERROR("You assessed your organisation's progress as: '"&amp;INDEX(AssessmentScale,2,$G39)&amp;"'.",  "You have not yet assessed your organisation on Question "&amp;A39&amp;".")</f>
        <v>You have not yet assessed your organisation on Question 2.1.</v>
      </c>
      <c r="I39" s="104" t="str">
        <f t="shared" si="3"/>
        <v>You have not yet defined the ideal state for Question 2.1.</v>
      </c>
      <c r="J39" s="105">
        <f>IFERROR(AVERAGEIF($G$39:$G$45, "&lt;&gt;#N/A"),0)</f>
        <v>0</v>
      </c>
      <c r="K39" s="104" t="str" cm="1">
        <f t="array" ref="K39">IF($J39&gt;0, "Your organisation's average score for this capability is: '"&amp;INDEX(AssessmentScale,2,ROUNDDOWN($J39, 0))&amp;"'.",  "You have not yet assessed your organisation on any questions in this capability.")</f>
        <v>You have not yet assessed your organisation on any questions in this capability.</v>
      </c>
    </row>
    <row r="40" spans="1:11" s="4" customFormat="1" ht="87.6" customHeight="1" thickBot="1" x14ac:dyDescent="0.3">
      <c r="A40" s="102">
        <v>2.2000000000000002</v>
      </c>
      <c r="B40" s="101" t="s">
        <v>153</v>
      </c>
      <c r="C40" s="38" t="s">
        <v>231</v>
      </c>
      <c r="D40" s="38" t="s">
        <v>154</v>
      </c>
      <c r="E40" s="36" t="s">
        <v>155</v>
      </c>
      <c r="F40" s="104" cm="1">
        <f t="array" ref="F40">INDEX(Step1Answers, _xlfn.XMATCH($A40,'Step 1 - Define ideal state'!$A$12:$A$161), 1)</f>
        <v>0</v>
      </c>
      <c r="G40" s="105" t="e">
        <f t="shared" si="2"/>
        <v>#N/A</v>
      </c>
      <c r="H40" s="104" t="str" cm="1">
        <f t="array" ref="H40">IFERROR("You assessed your organisation's progress as: '"&amp;INDEX(AssessmentScale,2,$G40)&amp;"'.",  "You have not yet assessed your organisation on Question "&amp;A40&amp;".")</f>
        <v>You have not yet assessed your organisation on Question 2.2.</v>
      </c>
      <c r="I40" s="104" t="str">
        <f t="shared" si="3"/>
        <v>You have not yet defined the ideal state for Question 2.2.</v>
      </c>
      <c r="J40" s="105"/>
      <c r="K40" s="106"/>
    </row>
    <row r="41" spans="1:11" s="4" customFormat="1" ht="90.75" thickBot="1" x14ac:dyDescent="0.3">
      <c r="A41" s="102">
        <v>2.2999999999999998</v>
      </c>
      <c r="B41" s="101" t="s">
        <v>156</v>
      </c>
      <c r="C41" s="38" t="s">
        <v>248</v>
      </c>
      <c r="D41" s="38" t="s">
        <v>157</v>
      </c>
      <c r="E41" s="36" t="s">
        <v>158</v>
      </c>
      <c r="F41" s="104" cm="1">
        <f t="array" ref="F41">INDEX(Step1Answers, _xlfn.XMATCH($A41,'Step 1 - Define ideal state'!$A$12:$A$161), 1)</f>
        <v>0</v>
      </c>
      <c r="G41" s="105" t="e">
        <f t="shared" si="2"/>
        <v>#N/A</v>
      </c>
      <c r="H41" s="104" t="str" cm="1">
        <f t="array" ref="H41">IFERROR("You assessed your organisation's progress as: '"&amp;INDEX(AssessmentScale,2,$G41)&amp;"'.",  "You have not yet assessed your organisation on Question "&amp;A41&amp;".")</f>
        <v>You have not yet assessed your organisation on Question 2.3.</v>
      </c>
      <c r="I41" s="104" t="str">
        <f t="shared" si="3"/>
        <v>You have not yet defined the ideal state for Question 2.3.</v>
      </c>
      <c r="J41" s="105"/>
      <c r="K41" s="106"/>
    </row>
    <row r="42" spans="1:11" s="4" customFormat="1" ht="75.75" thickBot="1" x14ac:dyDescent="0.3">
      <c r="A42" s="102">
        <v>2.4</v>
      </c>
      <c r="B42" s="101" t="s">
        <v>159</v>
      </c>
      <c r="C42" s="38" t="s">
        <v>232</v>
      </c>
      <c r="D42" s="38" t="s">
        <v>160</v>
      </c>
      <c r="E42" s="36" t="s">
        <v>161</v>
      </c>
      <c r="F42" s="104" cm="1">
        <f t="array" ref="F42">INDEX(Step1Answers, _xlfn.XMATCH($A42,'Step 1 - Define ideal state'!$A$12:$A$161), 1)</f>
        <v>0</v>
      </c>
      <c r="G42" s="105" t="e">
        <f t="shared" si="2"/>
        <v>#N/A</v>
      </c>
      <c r="H42" s="104" t="str" cm="1">
        <f t="array" ref="H42">IFERROR("You assessed your organisation's progress as: '"&amp;INDEX(AssessmentScale,2,$G42)&amp;"'.",  "You have not yet assessed your organisation on Question "&amp;A42&amp;".")</f>
        <v>You have not yet assessed your organisation on Question 2.4.</v>
      </c>
      <c r="I42" s="104" t="str">
        <f t="shared" si="3"/>
        <v>You have not yet defined the ideal state for Question 2.4.</v>
      </c>
      <c r="J42" s="105"/>
      <c r="K42" s="106"/>
    </row>
    <row r="43" spans="1:11" s="4" customFormat="1" ht="60.75" thickBot="1" x14ac:dyDescent="0.3">
      <c r="A43" s="102">
        <v>2.5</v>
      </c>
      <c r="B43" s="101" t="s">
        <v>162</v>
      </c>
      <c r="C43" s="38" t="s">
        <v>233</v>
      </c>
      <c r="D43" s="38" t="s">
        <v>163</v>
      </c>
      <c r="E43" s="36" t="s">
        <v>164</v>
      </c>
      <c r="F43" s="104" cm="1">
        <f t="array" ref="F43">INDEX(Step1Answers, _xlfn.XMATCH($A43,'Step 1 - Define ideal state'!$A$12:$A$161), 1)</f>
        <v>0</v>
      </c>
      <c r="G43" s="105" t="e">
        <f t="shared" si="2"/>
        <v>#N/A</v>
      </c>
      <c r="H43" s="104" t="str" cm="1">
        <f t="array" ref="H43">IFERROR("You assessed your organisation's progress as: '"&amp;INDEX(AssessmentScale,2,$G43)&amp;"'.",  "You have not yet assessed your organisation on Question "&amp;A43&amp;".")</f>
        <v>You have not yet assessed your organisation on Question 2.5.</v>
      </c>
      <c r="I43" s="104" t="str">
        <f t="shared" si="3"/>
        <v>You have not yet defined the ideal state for Question 2.5.</v>
      </c>
      <c r="J43" s="105"/>
      <c r="K43" s="106"/>
    </row>
    <row r="44" spans="1:11" s="4" customFormat="1" ht="75.75" thickBot="1" x14ac:dyDescent="0.3">
      <c r="A44" s="102">
        <v>2.6</v>
      </c>
      <c r="B44" s="101" t="s">
        <v>165</v>
      </c>
      <c r="C44" s="38" t="s">
        <v>234</v>
      </c>
      <c r="D44" s="38" t="s">
        <v>166</v>
      </c>
      <c r="E44" s="36" t="s">
        <v>167</v>
      </c>
      <c r="F44" s="104" cm="1">
        <f t="array" ref="F44">INDEX(Step1Answers, _xlfn.XMATCH($A44,'Step 1 - Define ideal state'!$A$12:$A$161), 1)</f>
        <v>0</v>
      </c>
      <c r="G44" s="105" t="e">
        <f t="shared" si="2"/>
        <v>#N/A</v>
      </c>
      <c r="H44" s="104" t="str" cm="1">
        <f t="array" ref="H44">IFERROR("You assessed your organisation's progress as: '"&amp;INDEX(AssessmentScale,2,$G44)&amp;"'.",  "You have not yet assessed your organisation on Question "&amp;A44&amp;".")</f>
        <v>You have not yet assessed your organisation on Question 2.6.</v>
      </c>
      <c r="I44" s="104" t="str">
        <f t="shared" si="3"/>
        <v>You have not yet defined the ideal state for Question 2.6.</v>
      </c>
      <c r="J44" s="105"/>
      <c r="K44" s="106"/>
    </row>
    <row r="45" spans="1:11" s="4" customFormat="1" ht="90.75" thickBot="1" x14ac:dyDescent="0.3">
      <c r="A45" s="102">
        <v>2.7</v>
      </c>
      <c r="B45" s="101" t="s">
        <v>168</v>
      </c>
      <c r="C45" s="38" t="s">
        <v>235</v>
      </c>
      <c r="D45" s="38" t="s">
        <v>169</v>
      </c>
      <c r="E45" s="36" t="s">
        <v>170</v>
      </c>
      <c r="F45" s="104" cm="1">
        <f t="array" ref="F45">INDEX(Step1Answers, _xlfn.XMATCH($A45,'Step 1 - Define ideal state'!$A$12:$A$161), 1)</f>
        <v>0</v>
      </c>
      <c r="G45" s="105" t="e">
        <f t="shared" si="2"/>
        <v>#N/A</v>
      </c>
      <c r="H45" s="104" t="str" cm="1">
        <f t="array" ref="H45">IFERROR("You assessed your organisation's progress as: '"&amp;INDEX(AssessmentScale,2,$G45)&amp;"'.",  "You have not yet assessed your organisation on Question "&amp;A45&amp;".")</f>
        <v>You have not yet assessed your organisation on Question 2.7.</v>
      </c>
      <c r="I45" s="104" t="str">
        <f t="shared" si="3"/>
        <v>You have not yet defined the ideal state for Question 2.7.</v>
      </c>
      <c r="J45" s="105"/>
      <c r="K45" s="106"/>
    </row>
    <row r="46" spans="1:11" s="4" customFormat="1" ht="75.75" thickBot="1" x14ac:dyDescent="0.3">
      <c r="A46" s="102">
        <v>4.0999999999999996</v>
      </c>
      <c r="B46" s="101" t="s">
        <v>171</v>
      </c>
      <c r="C46" s="38" t="s">
        <v>236</v>
      </c>
      <c r="D46" s="38" t="s">
        <v>172</v>
      </c>
      <c r="E46" s="36" t="s">
        <v>173</v>
      </c>
      <c r="F46" s="104" cm="1">
        <f t="array" ref="F46">INDEX(Step1Answers, _xlfn.XMATCH($A46,'Step 1 - Define ideal state'!$A$12:$A$161), 1)</f>
        <v>0</v>
      </c>
      <c r="G46" s="105" t="e">
        <f t="shared" si="2"/>
        <v>#N/A</v>
      </c>
      <c r="H46" s="104" t="str" cm="1">
        <f t="array" ref="H46">IFERROR("You assessed your organisation's progress as: '"&amp;INDEX(AssessmentScale,2,$G46)&amp;"'.",  "You have not yet assessed your organisation on Question "&amp;A46&amp;".")</f>
        <v>You have not yet assessed your organisation on Question 4.1.</v>
      </c>
      <c r="I46" s="104" t="str">
        <f t="shared" si="3"/>
        <v>You have not yet defined the ideal state for Question 4.1.</v>
      </c>
      <c r="J46" s="105">
        <f>IFERROR(AVERAGEIF($G$46:$G$51, "&lt;&gt;#N/A"),0)</f>
        <v>0</v>
      </c>
      <c r="K46" s="104" t="str" cm="1">
        <f t="array" ref="K46">IF($J46&gt;0, "Your organisation's average score for this capability is: '"&amp;INDEX(AssessmentScale,2,ROUNDDOWN($J46, 0))&amp;"'.",  "You have not yet assessed your organisation on any questions in this capability.")</f>
        <v>You have not yet assessed your organisation on any questions in this capability.</v>
      </c>
    </row>
    <row r="47" spans="1:11" s="4" customFormat="1" ht="75" customHeight="1" thickBot="1" x14ac:dyDescent="0.3">
      <c r="A47" s="102">
        <v>4.2</v>
      </c>
      <c r="B47" s="101" t="s">
        <v>174</v>
      </c>
      <c r="C47" s="38" t="s">
        <v>237</v>
      </c>
      <c r="D47" s="38" t="s">
        <v>175</v>
      </c>
      <c r="E47" s="36" t="s">
        <v>176</v>
      </c>
      <c r="F47" s="104" cm="1">
        <f t="array" ref="F47">INDEX(Step1Answers, _xlfn.XMATCH($A47,'Step 1 - Define ideal state'!$A$12:$A$161), 1)</f>
        <v>0</v>
      </c>
      <c r="G47" s="105" t="e">
        <f t="shared" si="2"/>
        <v>#N/A</v>
      </c>
      <c r="H47" s="104" t="str" cm="1">
        <f t="array" ref="H47">IFERROR("You assessed your organisation's progress as: '"&amp;INDEX(AssessmentScale,2,$G47)&amp;"'.",  "You have not yet assessed your organisation on Question "&amp;A47&amp;".")</f>
        <v>You have not yet assessed your organisation on Question 4.2.</v>
      </c>
      <c r="I47" s="104" t="str">
        <f t="shared" si="3"/>
        <v>You have not yet defined the ideal state for Question 4.2.</v>
      </c>
      <c r="J47" s="105"/>
      <c r="K47" s="106"/>
    </row>
    <row r="48" spans="1:11" s="4" customFormat="1" ht="90.75" thickBot="1" x14ac:dyDescent="0.3">
      <c r="A48" s="102">
        <v>4.3</v>
      </c>
      <c r="B48" s="101" t="s">
        <v>177</v>
      </c>
      <c r="C48" s="38" t="s">
        <v>238</v>
      </c>
      <c r="D48" s="38" t="s">
        <v>178</v>
      </c>
      <c r="E48" s="36" t="s">
        <v>179</v>
      </c>
      <c r="F48" s="104" cm="1">
        <f t="array" ref="F48">INDEX(Step1Answers, _xlfn.XMATCH($A48,'Step 1 - Define ideal state'!$A$12:$A$161), 1)</f>
        <v>0</v>
      </c>
      <c r="G48" s="105" t="e">
        <f t="shared" si="2"/>
        <v>#N/A</v>
      </c>
      <c r="H48" s="104" t="str" cm="1">
        <f t="array" ref="H48">IFERROR("You assessed your organisation's progress as: '"&amp;INDEX(AssessmentScale,2,$G48)&amp;"'.",  "You have not yet assessed your organisation on Question "&amp;A48&amp;".")</f>
        <v>You have not yet assessed your organisation on Question 4.3.</v>
      </c>
      <c r="I48" s="104" t="str">
        <f t="shared" si="3"/>
        <v>You have not yet defined the ideal state for Question 4.3.</v>
      </c>
      <c r="J48" s="105"/>
      <c r="K48" s="106"/>
    </row>
    <row r="49" spans="1:11" s="4" customFormat="1" ht="90.75" thickBot="1" x14ac:dyDescent="0.3">
      <c r="A49" s="102">
        <v>4.4000000000000004</v>
      </c>
      <c r="B49" s="101" t="s">
        <v>180</v>
      </c>
      <c r="C49" s="38" t="s">
        <v>239</v>
      </c>
      <c r="D49" s="38" t="s">
        <v>181</v>
      </c>
      <c r="E49" s="36" t="s">
        <v>182</v>
      </c>
      <c r="F49" s="104" cm="1">
        <f t="array" ref="F49">INDEX(Step1Answers, _xlfn.XMATCH($A49,'Step 1 - Define ideal state'!$A$12:$A$161), 1)</f>
        <v>0</v>
      </c>
      <c r="G49" s="105" t="e">
        <f t="shared" si="2"/>
        <v>#N/A</v>
      </c>
      <c r="H49" s="104" t="str" cm="1">
        <f t="array" ref="H49">IFERROR("You assessed your organisation's progress as: '"&amp;INDEX(AssessmentScale,2,$G49)&amp;"'.",  "You have not yet assessed your organisation on Question "&amp;A49&amp;".")</f>
        <v>You have not yet assessed your organisation on Question 4.4.</v>
      </c>
      <c r="I49" s="104" t="str">
        <f t="shared" si="3"/>
        <v>You have not yet defined the ideal state for Question 4.4.</v>
      </c>
      <c r="J49" s="105"/>
      <c r="K49" s="106"/>
    </row>
    <row r="50" spans="1:11" s="4" customFormat="1" ht="90.75" thickBot="1" x14ac:dyDescent="0.3">
      <c r="A50" s="102">
        <v>4.5</v>
      </c>
      <c r="B50" s="101" t="s">
        <v>183</v>
      </c>
      <c r="C50" s="38" t="s">
        <v>246</v>
      </c>
      <c r="D50" s="38" t="s">
        <v>184</v>
      </c>
      <c r="E50" s="36" t="s">
        <v>185</v>
      </c>
      <c r="F50" s="104" cm="1">
        <f t="array" ref="F50">INDEX(Step1Answers, _xlfn.XMATCH($A50,'Step 1 - Define ideal state'!$A$12:$A$161), 1)</f>
        <v>0</v>
      </c>
      <c r="G50" s="105" t="e">
        <f t="shared" si="2"/>
        <v>#N/A</v>
      </c>
      <c r="H50" s="104" t="str" cm="1">
        <f t="array" ref="H50">IFERROR("You assessed your organisation's progress as: '"&amp;INDEX(AssessmentScale,2,$G50)&amp;"'.",  "You have not yet assessed your organisation on Question "&amp;A50&amp;".")</f>
        <v>You have not yet assessed your organisation on Question 4.5.</v>
      </c>
      <c r="I50" s="104" t="str">
        <f t="shared" si="3"/>
        <v>You have not yet defined the ideal state for Question 4.5.</v>
      </c>
      <c r="J50" s="105"/>
      <c r="K50" s="106"/>
    </row>
    <row r="51" spans="1:11" s="4" customFormat="1" ht="75.75" thickBot="1" x14ac:dyDescent="0.3">
      <c r="A51" s="102">
        <v>4.5999999999999996</v>
      </c>
      <c r="B51" s="101" t="s">
        <v>186</v>
      </c>
      <c r="C51" s="38" t="s">
        <v>247</v>
      </c>
      <c r="D51" s="38" t="s">
        <v>187</v>
      </c>
      <c r="E51" s="36" t="s">
        <v>188</v>
      </c>
      <c r="F51" s="104" cm="1">
        <f t="array" ref="F51">INDEX(Step1Answers, _xlfn.XMATCH($A51,'Step 1 - Define ideal state'!$A$12:$A$161), 1)</f>
        <v>0</v>
      </c>
      <c r="G51" s="105" t="e">
        <f t="shared" si="2"/>
        <v>#N/A</v>
      </c>
      <c r="H51" s="104" t="str" cm="1">
        <f t="array" ref="H51">IFERROR("You assessed your organisation's progress as: '"&amp;INDEX(AssessmentScale,2,$G51)&amp;"'.",  "You have not yet assessed your organisation on Question "&amp;A51&amp;".")</f>
        <v>You have not yet assessed your organisation on Question 4.6.</v>
      </c>
      <c r="I51" s="104" t="str">
        <f t="shared" si="3"/>
        <v>You have not yet defined the ideal state for Question 4.6.</v>
      </c>
      <c r="J51" s="105"/>
      <c r="K51" s="106"/>
    </row>
    <row r="52" spans="1:11" s="4" customFormat="1" ht="105.75" thickBot="1" x14ac:dyDescent="0.3">
      <c r="A52" s="102">
        <v>6.1</v>
      </c>
      <c r="B52" s="101" t="s">
        <v>189</v>
      </c>
      <c r="C52" s="38" t="s">
        <v>240</v>
      </c>
      <c r="D52" s="38" t="s">
        <v>190</v>
      </c>
      <c r="E52" s="36" t="s">
        <v>191</v>
      </c>
      <c r="F52" s="104" cm="1">
        <f t="array" ref="F52">INDEX(Step1Answers, _xlfn.XMATCH($A52,'Step 1 - Define ideal state'!$A$12:$A$161), 1)</f>
        <v>0</v>
      </c>
      <c r="G52" s="105" t="e">
        <f t="shared" si="2"/>
        <v>#N/A</v>
      </c>
      <c r="H52" s="104" t="str" cm="1">
        <f t="array" ref="H52">IFERROR("You assessed your organisation's progress as: '"&amp;INDEX(AssessmentScale,2,$G52)&amp;"'.",  "You have not yet assessed your organisation on Question "&amp;A52&amp;".")</f>
        <v>You have not yet assessed your organisation on Question 6.1.</v>
      </c>
      <c r="I52" s="104" t="str">
        <f t="shared" si="3"/>
        <v>You have not yet defined the ideal state for Question 6.1.</v>
      </c>
      <c r="J52" s="105">
        <f>IFERROR(AVERAGEIF($G$52:$G$57, "&lt;&gt;#N/A"),0)</f>
        <v>0</v>
      </c>
      <c r="K52" s="104" t="str" cm="1">
        <f t="array" ref="K52">IF($J52&gt;0, "Your organisation's average score for this capability is: '"&amp;INDEX(AssessmentScale,2,ROUNDDOWN($J52, 0))&amp;"'.",  "You have not yet assessed your organisation on any questions in this capability.")</f>
        <v>You have not yet assessed your organisation on any questions in this capability.</v>
      </c>
    </row>
    <row r="53" spans="1:11" s="4" customFormat="1" ht="60.75" thickBot="1" x14ac:dyDescent="0.3">
      <c r="A53" s="102">
        <v>6.2</v>
      </c>
      <c r="B53" s="101" t="s">
        <v>192</v>
      </c>
      <c r="C53" s="38" t="s">
        <v>244</v>
      </c>
      <c r="D53" s="38" t="s">
        <v>193</v>
      </c>
      <c r="E53" s="36" t="s">
        <v>194</v>
      </c>
      <c r="F53" s="104" cm="1">
        <f t="array" ref="F53">INDEX(Step1Answers, _xlfn.XMATCH($A53,'Step 1 - Define ideal state'!$A$12:$A$161), 1)</f>
        <v>0</v>
      </c>
      <c r="G53" s="105" t="e">
        <f t="shared" si="2"/>
        <v>#N/A</v>
      </c>
      <c r="H53" s="104" t="str" cm="1">
        <f t="array" ref="H53">IFERROR("You assessed your organisation's progress as: '"&amp;INDEX(AssessmentScale,2,$G53)&amp;"'.",  "You have not yet assessed your organisation on Question "&amp;A53&amp;".")</f>
        <v>You have not yet assessed your organisation on Question 6.2.</v>
      </c>
      <c r="I53" s="104" t="str">
        <f t="shared" si="3"/>
        <v>You have not yet defined the ideal state for Question 6.2.</v>
      </c>
      <c r="J53" s="105"/>
      <c r="K53" s="106"/>
    </row>
    <row r="54" spans="1:11" s="4" customFormat="1" ht="90.75" thickBot="1" x14ac:dyDescent="0.3">
      <c r="A54" s="102">
        <v>6.3</v>
      </c>
      <c r="B54" s="101" t="s">
        <v>195</v>
      </c>
      <c r="C54" s="38" t="s">
        <v>241</v>
      </c>
      <c r="D54" s="38" t="s">
        <v>196</v>
      </c>
      <c r="E54" s="36" t="s">
        <v>197</v>
      </c>
      <c r="F54" s="104" cm="1">
        <f t="array" ref="F54">INDEX(Step1Answers, _xlfn.XMATCH($A54,'Step 1 - Define ideal state'!$A$12:$A$161), 1)</f>
        <v>0</v>
      </c>
      <c r="G54" s="105" t="e">
        <f t="shared" si="2"/>
        <v>#N/A</v>
      </c>
      <c r="H54" s="104" t="str" cm="1">
        <f t="array" ref="H54">IFERROR("You assessed your organisation's progress as: '"&amp;INDEX(AssessmentScale,2,$G54)&amp;"'.",  "You have not yet assessed your organisation on Question "&amp;A54&amp;".")</f>
        <v>You have not yet assessed your organisation on Question 6.3.</v>
      </c>
      <c r="I54" s="104" t="str">
        <f t="shared" si="3"/>
        <v>You have not yet defined the ideal state for Question 6.3.</v>
      </c>
      <c r="J54" s="105"/>
      <c r="K54" s="106"/>
    </row>
    <row r="55" spans="1:11" s="4" customFormat="1" ht="60.75" thickBot="1" x14ac:dyDescent="0.3">
      <c r="A55" s="102">
        <v>6.4</v>
      </c>
      <c r="B55" s="101" t="s">
        <v>198</v>
      </c>
      <c r="C55" s="38" t="s">
        <v>242</v>
      </c>
      <c r="D55" s="38" t="s">
        <v>199</v>
      </c>
      <c r="E55" s="36" t="s">
        <v>200</v>
      </c>
      <c r="F55" s="104" cm="1">
        <f t="array" ref="F55">INDEX(Step1Answers, _xlfn.XMATCH($A55,'Step 1 - Define ideal state'!$A$12:$A$161), 1)</f>
        <v>0</v>
      </c>
      <c r="G55" s="105" t="e">
        <f t="shared" si="2"/>
        <v>#N/A</v>
      </c>
      <c r="H55" s="104" t="str" cm="1">
        <f t="array" ref="H55">IFERROR("You assessed your organisation's progress as: '"&amp;INDEX(AssessmentScale,2,$G55)&amp;"'.",  "You have not yet assessed your organisation on Question "&amp;A55&amp;".")</f>
        <v>You have not yet assessed your organisation on Question 6.4.</v>
      </c>
      <c r="I55" s="104" t="str">
        <f t="shared" si="3"/>
        <v>You have not yet defined the ideal state for Question 6.4.</v>
      </c>
      <c r="J55" s="105"/>
      <c r="K55" s="106"/>
    </row>
    <row r="56" spans="1:11" s="4" customFormat="1" ht="75.75" thickBot="1" x14ac:dyDescent="0.3">
      <c r="A56" s="102">
        <v>6.5</v>
      </c>
      <c r="B56" s="101" t="s">
        <v>201</v>
      </c>
      <c r="C56" s="38" t="s">
        <v>243</v>
      </c>
      <c r="D56" s="38" t="s">
        <v>202</v>
      </c>
      <c r="E56" s="36" t="s">
        <v>203</v>
      </c>
      <c r="F56" s="104" cm="1">
        <f t="array" ref="F56">INDEX(Step1Answers, _xlfn.XMATCH($A56,'Step 1 - Define ideal state'!$A$12:$A$161), 1)</f>
        <v>0</v>
      </c>
      <c r="G56" s="105" t="e">
        <f t="shared" si="2"/>
        <v>#N/A</v>
      </c>
      <c r="H56" s="104" t="str" cm="1">
        <f t="array" ref="H56">IFERROR("You assessed your organisation's progress as: '"&amp;INDEX(AssessmentScale,2,$G56)&amp;"'.",  "You have not yet assessed your organisation on Question "&amp;A56&amp;".")</f>
        <v>You have not yet assessed your organisation on Question 6.5.</v>
      </c>
      <c r="I56" s="104" t="str">
        <f t="shared" si="3"/>
        <v>You have not yet defined the ideal state for Question 6.5.</v>
      </c>
      <c r="J56" s="105"/>
      <c r="K56" s="106"/>
    </row>
    <row r="57" spans="1:11" s="4" customFormat="1" ht="90.75" thickBot="1" x14ac:dyDescent="0.3">
      <c r="A57" s="102">
        <v>6.6</v>
      </c>
      <c r="B57" s="101" t="s">
        <v>204</v>
      </c>
      <c r="C57" s="38" t="s">
        <v>245</v>
      </c>
      <c r="D57" s="38" t="s">
        <v>205</v>
      </c>
      <c r="E57" s="36" t="s">
        <v>206</v>
      </c>
      <c r="F57" s="104" cm="1">
        <f t="array" ref="F57">INDEX(Step1Answers, _xlfn.XMATCH($A57,'Step 1 - Define ideal state'!$A$12:$A$161), 1)</f>
        <v>0</v>
      </c>
      <c r="G57" s="105" t="e">
        <f t="shared" si="2"/>
        <v>#N/A</v>
      </c>
      <c r="H57" s="104" t="str" cm="1">
        <f t="array" ref="H57">IFERROR("You assessed your organisation's progress as: '"&amp;INDEX(AssessmentScale,2,$G57)&amp;"'.",  "You have not yet assessed your organisation on Question "&amp;A57&amp;".")</f>
        <v>You have not yet assessed your organisation on Question 6.6.</v>
      </c>
      <c r="I57" s="104" t="str">
        <f t="shared" si="3"/>
        <v>You have not yet defined the ideal state for Question 6.6.</v>
      </c>
      <c r="J57" s="105"/>
      <c r="K57" s="106"/>
    </row>
    <row r="59" spans="1:11" ht="21.75" thickBot="1" x14ac:dyDescent="0.4">
      <c r="A59" s="11" t="s">
        <v>207</v>
      </c>
    </row>
    <row r="60" spans="1:11" ht="15.75" thickBot="1" x14ac:dyDescent="0.3">
      <c r="A60" s="107" t="s">
        <v>208</v>
      </c>
      <c r="B60" s="88" t="s">
        <v>209</v>
      </c>
      <c r="C60" s="88" t="s">
        <v>210</v>
      </c>
    </row>
    <row r="61" spans="1:11" ht="30.75" thickBot="1" x14ac:dyDescent="0.3">
      <c r="A61" s="108">
        <v>1</v>
      </c>
      <c r="B61" s="109" t="str" cm="1">
        <f t="array" ref="B61">INDEX(CapabilityNames,1,$A61)</f>
        <v>Capability 1: People, culture and leadership</v>
      </c>
      <c r="C61" s="88" t="e">
        <f>IF(INDEX(LSDTData, MATCH(1.1, LSDTQuestionID,0), MATCH("Capability Average Score", LSDTDataHeaders,0))=0,NA(),(INDEX(LSDTData, MATCH(1.1, LSDTQuestionID,0), MATCH("Capability Average Score", LSDTDataHeaders,0))))</f>
        <v>#N/A</v>
      </c>
      <c r="K61" s="3"/>
    </row>
    <row r="62" spans="1:11" ht="30.75" thickBot="1" x14ac:dyDescent="0.3">
      <c r="A62" s="108">
        <v>2</v>
      </c>
      <c r="B62" s="109" t="str" cm="1">
        <f t="array" ref="B62">INDEX(CapabilityNames,1,$A62)</f>
        <v>Capability 2: Data and technology</v>
      </c>
      <c r="C62" s="88" t="e">
        <f>IF(INDEX(LSDTData, MATCH(2.1, LSDTQuestionID,0), MATCH("Capability Average Score", LSDTDataHeaders,0))=0,NA(),(INDEX(LSDTData, MATCH(2.1, LSDTQuestionID,0), MATCH("Capability Average Score", LSDTDataHeaders,0))))</f>
        <v>#N/A</v>
      </c>
    </row>
    <row r="63" spans="1:11" ht="30.75" thickBot="1" x14ac:dyDescent="0.3">
      <c r="A63" s="108">
        <v>3</v>
      </c>
      <c r="B63" s="109" t="str" cm="1">
        <f t="array" ref="B63">INDEX(CapabilityNames,1,$A63)</f>
        <v>Capability 3: Guided pathways</v>
      </c>
      <c r="C63" s="88" t="e">
        <f>IF(INDEX(LSDTData, MATCH(3.1, LSDTQuestionID,0), MATCH("Capability Average Score", LSDTDataHeaders,0))=0,NA(),(INDEX(LSDTData, MATCH(3.1, LSDTQuestionID,0), MATCH("Capability Average Score", LSDTDataHeaders,0))))</f>
        <v>#N/A</v>
      </c>
    </row>
    <row r="64" spans="1:11" ht="30.75" thickBot="1" x14ac:dyDescent="0.3">
      <c r="A64" s="108">
        <v>4</v>
      </c>
      <c r="B64" s="109" t="str" cm="1">
        <f t="array" ref="B64">INDEX(CapabilityNames,1,$A64)</f>
        <v>Capability 4: Holistic learner supports</v>
      </c>
      <c r="C64" s="88" t="e">
        <f>IF(INDEX(LSDTData, MATCH(4.1, LSDTQuestionID,0), MATCH("Capability Average Score", LSDTDataHeaders,0))=0,NA(),(INDEX(LSDTData, MATCH(4.1, LSDTQuestionID,0), MATCH("Capability Average Score", LSDTDataHeaders,0))))</f>
        <v>#N/A</v>
      </c>
    </row>
    <row r="65" spans="1:3" ht="30.75" thickBot="1" x14ac:dyDescent="0.3">
      <c r="A65" s="108">
        <v>5</v>
      </c>
      <c r="B65" s="109" t="str" cm="1">
        <f t="array" ref="B65">INDEX(CapabilityNames,1,$A65)</f>
        <v>Capability 5: Learner-centric systems</v>
      </c>
      <c r="C65" s="88" t="e">
        <f>IF(INDEX(LSDTData, MATCH(5.1, LSDTQuestionID,0), MATCH("Capability Average Score", LSDTDataHeaders,0))=0,NA(),(INDEX(LSDTData, MATCH(5.1, LSDTQuestionID,0), MATCH("Capability Average Score", LSDTDataHeaders,0))))</f>
        <v>#N/A</v>
      </c>
    </row>
    <row r="66" spans="1:3" ht="30.75" thickBot="1" x14ac:dyDescent="0.3">
      <c r="A66" s="108">
        <v>6</v>
      </c>
      <c r="B66" s="109" t="str" cm="1">
        <f t="array" ref="B66">INDEX(CapabilityNames,1,$A66)</f>
        <v>Capability 6: Teaching and learning</v>
      </c>
      <c r="C66" s="88" t="e">
        <f>IF(INDEX(LSDTData, MATCH(6.1, LSDTQuestionID,0), MATCH("Capability Average Score", LSDTDataHeaders,0))=0,NA(),(INDEX(LSDTData, MATCH(6.1, LSDTQuestionID,0), MATCH("Capability Average Score", LSDTDataHeaders,0))))</f>
        <v>#N/A</v>
      </c>
    </row>
    <row r="67" spans="1:3" ht="15.75" thickBot="1" x14ac:dyDescent="0.3">
      <c r="A67" s="108">
        <v>7</v>
      </c>
      <c r="B67" s="109" t="str" cm="1">
        <f t="array" ref="B67">INDEX(CapabilityNames,1,$A67)</f>
        <v>Capability 7: Partnerships</v>
      </c>
      <c r="C67" s="88" t="e">
        <f>IF(INDEX(LSDTData, MATCH(7.1, LSDTQuestionID,0), MATCH("Capability Average Score", LSDTDataHeaders,0))=0,NA(),(INDEX(LSDTData, MATCH(7.1, LSDTQuestionID,0), MATCH("Capability Average Score", LSDTDataHeaders,0))))</f>
        <v>#N/A</v>
      </c>
    </row>
  </sheetData>
  <mergeCells count="2">
    <mergeCell ref="A2:D2"/>
    <mergeCell ref="A1:D1"/>
  </mergeCells>
  <pageMargins left="0.7" right="0.7" top="0.75" bottom="0.75" header="0.3" footer="0.3"/>
  <pageSetup paperSize="9" orientation="portrait" r:id="rId1"/>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DC4691BF00A443899034738234036697" version="1.0.0">
  <systemFields>
    <field name="Objective-Id">
      <value order="0">A1877553</value>
    </field>
    <field name="Objective-Title">
      <value order="0">LSDT v1.0</value>
    </field>
    <field name="Objective-Description">
      <value order="0"/>
    </field>
    <field name="Objective-CreationStamp">
      <value order="0">2022-11-15T00:47:11Z</value>
    </field>
    <field name="Objective-IsApproved">
      <value order="0">false</value>
    </field>
    <field name="Objective-IsPublished">
      <value order="0">true</value>
    </field>
    <field name="Objective-DatePublished">
      <value order="0">2023-02-27T01:56:38Z</value>
    </field>
    <field name="Objective-ModificationStamp">
      <value order="0">2023-02-27T01:56:38Z</value>
    </field>
    <field name="Objective-Owner">
      <value order="0">Stuart Cambridge</value>
    </field>
    <field name="Objective-Path">
      <value order="0">Objective Global Folder:TEC Global Folder (fA27):Strategy Development:Research and Insight:User Experience Research (UXR):SD-R-UXR- LEARNER SUCCESS DIAGNOSTIC TOOL:Tool Design - 04 Tool</value>
    </field>
    <field name="Objective-Parent">
      <value order="0">Tool Design - 04 Tool</value>
    </field>
    <field name="Objective-State">
      <value order="0">Published</value>
    </field>
    <field name="Objective-VersionId">
      <value order="0">vA4287107</value>
    </field>
    <field name="Objective-Version">
      <value order="0">10.0</value>
    </field>
    <field name="Objective-VersionNumber">
      <value order="0">11</value>
    </field>
    <field name="Objective-VersionComment">
      <value order="0"/>
    </field>
    <field name="Objective-FileNumber">
      <value order="0">SD-R-25-04/21-3120</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38396E1EB78F4A8AAAC96709F53BF0" ma:contentTypeVersion="16" ma:contentTypeDescription="Create a new document." ma:contentTypeScope="" ma:versionID="7363d56c0b482d02e0b97564789499d6">
  <xsd:schema xmlns:xsd="http://www.w3.org/2001/XMLSchema" xmlns:xs="http://www.w3.org/2001/XMLSchema" xmlns:p="http://schemas.microsoft.com/office/2006/metadata/properties" xmlns:ns2="5f39309f-e815-491a-91fe-83a3ac98b148" xmlns:ns3="8c5f92d5-747b-4116-b070-4c3eed3bf413" targetNamespace="http://schemas.microsoft.com/office/2006/metadata/properties" ma:root="true" ma:fieldsID="7d2c01aa10238c22be3b126bb35b69ac" ns2:_="" ns3:_="">
    <xsd:import namespace="5f39309f-e815-491a-91fe-83a3ac98b148"/>
    <xsd:import namespace="8c5f92d5-747b-4116-b070-4c3eed3bf41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9309f-e815-491a-91fe-83a3ac98b1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6ff3ca-fd37-48f8-bbb1-1ddf95be4f0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5f92d5-747b-4116-b070-4c3eed3bf41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18364e1-c20a-44be-8197-09899eb81845}" ma:internalName="TaxCatchAll" ma:showField="CatchAllData" ma:web="8c5f92d5-747b-4116-b070-4c3eed3bf4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5f92d5-747b-4116-b070-4c3eed3bf413" xsi:nil="true"/>
    <lcf76f155ced4ddcb4097134ff3c332f xmlns="5f39309f-e815-491a-91fe-83a3ac98b1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A83678-3F4F-41B7-A12E-F7EB2CA9C6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39309f-e815-491a-91fe-83a3ac98b148"/>
    <ds:schemaRef ds:uri="8c5f92d5-747b-4116-b070-4c3eed3bf4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3271C7-0FF4-4947-B2AC-F9D5C7400386}">
  <ds:schemaRefs>
    <ds:schemaRef ds:uri="http://schemas.microsoft.com/sharepoint/v3/contenttype/forms"/>
  </ds:schemaRefs>
</ds:datastoreItem>
</file>

<file path=customXml/itemProps3.xml><?xml version="1.0" encoding="utf-8"?>
<ds:datastoreItem xmlns:ds="http://schemas.openxmlformats.org/officeDocument/2006/customXml" ds:itemID="{8262EBAA-9741-46DE-AD4A-1211C63709EE}">
  <ds:schemaRefs>
    <ds:schemaRef ds:uri="http://schemas.microsoft.com/office/2006/metadata/properties"/>
    <ds:schemaRef ds:uri="http://schemas.microsoft.com/office/infopath/2007/PartnerControls"/>
    <ds:schemaRef ds:uri="8c5f92d5-747b-4116-b070-4c3eed3bf413"/>
    <ds:schemaRef ds:uri="5f39309f-e815-491a-91fe-83a3ac98b1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Introduction</vt:lpstr>
      <vt:lpstr>Step 1 - Define ideal state</vt:lpstr>
      <vt:lpstr>Step 2 - Assess current state</vt:lpstr>
      <vt:lpstr>Step 3 - Identify opportunities</vt:lpstr>
      <vt:lpstr>Data tables</vt:lpstr>
      <vt:lpstr>AssessmentScale</vt:lpstr>
      <vt:lpstr>AssessmentScaleNames</vt:lpstr>
      <vt:lpstr>CapabilityNames</vt:lpstr>
      <vt:lpstr>LSDTData</vt:lpstr>
      <vt:lpstr>LSDTDataHeaders</vt:lpstr>
      <vt:lpstr>LSDTQuestionID</vt:lpstr>
      <vt:lpstr>'Step 3 - Identify opportunities'!Print_Area</vt:lpstr>
      <vt:lpstr>Step1Answers</vt:lpstr>
      <vt:lpstr>Step2Responses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Sebastien Voerman</dc:creator>
  <cp:keywords/>
  <dc:description/>
  <cp:lastModifiedBy>Sharon Blowers</cp:lastModifiedBy>
  <cp:revision/>
  <dcterms:created xsi:type="dcterms:W3CDTF">2022-08-01T22:29:45Z</dcterms:created>
  <dcterms:modified xsi:type="dcterms:W3CDTF">2023-02-27T01:56:30Z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0x0101004638396E1EB78F4A8AAAC96709F53BF0</vt:lpwstr>
  </property>
  <property fmtid="{D5CDD505-2E9C-101B-9397-08002B2CF9AE}" pid="3" name="MediaServiceImageTags">
    <vt:lpwstr/>
  </property>
  <property fmtid="{D5CDD505-2E9C-101B-9397-08002B2CF9AE}" pid="4" name="Objective-Id">
    <vt:lpwstr>A1877553</vt:lpwstr>
  </property>
  <property fmtid="{D5CDD505-2E9C-101B-9397-08002B2CF9AE}" pid="5" name="Objective-Title">
    <vt:lpwstr>LSDT v1.0</vt:lpwstr>
  </property>
  <property fmtid="{D5CDD505-2E9C-101B-9397-08002B2CF9AE}" pid="6" name="Objective-Description">
    <vt:lpwstr/>
  </property>
  <property fmtid="{D5CDD505-2E9C-101B-9397-08002B2CF9AE}" pid="7" name="Objective-CreationStamp">
    <vt:filetime>2022-11-15T00:47:11Z</vt:filetime>
  </property>
  <property fmtid="{D5CDD505-2E9C-101B-9397-08002B2CF9AE}" pid="8" name="Objective-IsApproved">
    <vt:bool>false</vt:bool>
  </property>
  <property fmtid="{D5CDD505-2E9C-101B-9397-08002B2CF9AE}" pid="9" name="Objective-IsPublished">
    <vt:bool>true</vt:bool>
  </property>
  <property fmtid="{D5CDD505-2E9C-101B-9397-08002B2CF9AE}" pid="10" name="Objective-DatePublished">
    <vt:filetime>2023-02-27T01:56:38Z</vt:filetime>
  </property>
  <property fmtid="{D5CDD505-2E9C-101B-9397-08002B2CF9AE}" pid="11" name="Objective-ModificationStamp">
    <vt:filetime>2023-02-27T01:56:38Z</vt:filetime>
  </property>
  <property fmtid="{D5CDD505-2E9C-101B-9397-08002B2CF9AE}" pid="12" name="Objective-Owner">
    <vt:lpwstr>Stuart Cambridge</vt:lpwstr>
  </property>
  <property fmtid="{D5CDD505-2E9C-101B-9397-08002B2CF9AE}" pid="13" name="Objective-Path">
    <vt:lpwstr>Objective Global Folder:TEC Global Folder (fA27):Strategy Development:Research and Insight:User Experience Research (UXR):SD-R-UXR- LEARNER SUCCESS DIAGNOSTIC TOOL:Tool Design - 04 Tool</vt:lpwstr>
  </property>
  <property fmtid="{D5CDD505-2E9C-101B-9397-08002B2CF9AE}" pid="14" name="Objective-Parent">
    <vt:lpwstr>Tool Design - 04 Tool</vt:lpwstr>
  </property>
  <property fmtid="{D5CDD505-2E9C-101B-9397-08002B2CF9AE}" pid="15" name="Objective-State">
    <vt:lpwstr>Published</vt:lpwstr>
  </property>
  <property fmtid="{D5CDD505-2E9C-101B-9397-08002B2CF9AE}" pid="16" name="Objective-VersionId">
    <vt:lpwstr>vA4287107</vt:lpwstr>
  </property>
  <property fmtid="{D5CDD505-2E9C-101B-9397-08002B2CF9AE}" pid="17" name="Objective-Version">
    <vt:lpwstr>10.0</vt:lpwstr>
  </property>
  <property fmtid="{D5CDD505-2E9C-101B-9397-08002B2CF9AE}" pid="18" name="Objective-VersionNumber">
    <vt:r8>11</vt:r8>
  </property>
  <property fmtid="{D5CDD505-2E9C-101B-9397-08002B2CF9AE}" pid="19" name="Objective-VersionComment">
    <vt:lpwstr/>
  </property>
  <property fmtid="{D5CDD505-2E9C-101B-9397-08002B2CF9AE}" pid="20" name="Objective-FileNumber">
    <vt:lpwstr>SD-R-25-04/21-3120</vt:lpwstr>
  </property>
  <property fmtid="{D5CDD505-2E9C-101B-9397-08002B2CF9AE}" pid="21" name="Objective-Classification">
    <vt:lpwstr/>
  </property>
  <property fmtid="{D5CDD505-2E9C-101B-9397-08002B2CF9AE}" pid="22" name="Objective-Caveats">
    <vt:lpwstr/>
  </property>
  <property fmtid="{D5CDD505-2E9C-101B-9397-08002B2CF9AE}" pid="23" name="Objective-Reference">
    <vt:lpwstr/>
  </property>
  <property fmtid="{D5CDD505-2E9C-101B-9397-08002B2CF9AE}" pid="24" name="Objective-Date">
    <vt:lpwstr/>
  </property>
  <property fmtid="{D5CDD505-2E9C-101B-9397-08002B2CF9AE}" pid="25" name="Objective-Action">
    <vt:lpwstr/>
  </property>
  <property fmtid="{D5CDD505-2E9C-101B-9397-08002B2CF9AE}" pid="26" name="Objective-Responsible">
    <vt:lpwstr/>
  </property>
  <property fmtid="{D5CDD505-2E9C-101B-9397-08002B2CF9AE}" pid="27" name="Objective-Financial Year">
    <vt:lpwstr/>
  </property>
  <property fmtid="{D5CDD505-2E9C-101B-9397-08002B2CF9AE}" pid="28" name="Objective-Calendar Year">
    <vt:lpwstr/>
  </property>
  <property fmtid="{D5CDD505-2E9C-101B-9397-08002B2CF9AE}" pid="29" name="Objective-EDUMIS Number">
    <vt:lpwstr/>
  </property>
  <property fmtid="{D5CDD505-2E9C-101B-9397-08002B2CF9AE}" pid="30" name="Objective-Sub Sector">
    <vt:lpwstr/>
  </property>
  <property fmtid="{D5CDD505-2E9C-101B-9397-08002B2CF9AE}" pid="31" name="Objective-Fund Name">
    <vt:lpwstr/>
  </property>
  <property fmtid="{D5CDD505-2E9C-101B-9397-08002B2CF9AE}" pid="32" name="Objective-Connect Creator">
    <vt:lpwstr/>
  </property>
  <property fmtid="{D5CDD505-2E9C-101B-9397-08002B2CF9AE}" pid="33" name="Objective-Comment">
    <vt:lpwstr/>
  </property>
</Properties>
</file>