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ec.govt.nz\dfs\user\clankow\Desktop\Publishing 2020\CEO expenses\"/>
    </mc:Choice>
  </mc:AlternateContent>
  <bookViews>
    <workbookView xWindow="0" yWindow="0" windowWidth="28800" windowHeight="12435" firstSheet="1" activeTab="1"/>
  </bookViews>
  <sheets>
    <sheet name="Guidance for agencies" sheetId="5" state="hidden"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expenses'!$A$1:$E$60</definedName>
    <definedName name="_xlnm.Print_Area" localSheetId="5">'Gifts and benefits'!$A$1:$F$26</definedName>
    <definedName name="_xlnm.Print_Area" localSheetId="0">'Guidance for agencies'!$A$1:$A$58</definedName>
    <definedName name="_xlnm.Print_Area" localSheetId="3">Hospitality!$A$1:$E$29</definedName>
    <definedName name="_xlnm.Print_Area" localSheetId="1">'Summary and sign-off'!$A$1:$F$23</definedName>
    <definedName name="_xlnm.Print_Area" localSheetId="2">Travel!$A$1:$E$87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 i="4" l="1"/>
  <c r="C54" i="3"/>
  <c r="C22" i="2"/>
  <c r="C66" i="1"/>
  <c r="C76" i="1"/>
  <c r="C15" i="1"/>
  <c r="B6" i="13" l="1"/>
  <c r="E60" i="13"/>
  <c r="C60" i="13"/>
  <c r="C17" i="4"/>
  <c r="C16" i="4"/>
  <c r="B60" i="13" l="1"/>
  <c r="B59" i="13"/>
  <c r="D59" i="13"/>
  <c r="B58" i="13"/>
  <c r="D58" i="13"/>
  <c r="D57" i="13"/>
  <c r="B57" i="13"/>
  <c r="D56" i="13"/>
  <c r="B56" i="13"/>
  <c r="D55" i="13"/>
  <c r="B55" i="13"/>
  <c r="B2" i="4"/>
  <c r="B3" i="4"/>
  <c r="B2" i="3"/>
  <c r="B3" i="3"/>
  <c r="B2" i="2"/>
  <c r="B3" i="2"/>
  <c r="B2" i="1"/>
  <c r="B3" i="1"/>
  <c r="F58" i="13" l="1"/>
  <c r="D22" i="2" s="1"/>
  <c r="F60" i="13"/>
  <c r="E15" i="4" s="1"/>
  <c r="F59" i="13"/>
  <c r="D54" i="3" s="1"/>
  <c r="F57" i="13"/>
  <c r="D76" i="1" s="1"/>
  <c r="F56" i="13"/>
  <c r="D66" i="1" s="1"/>
  <c r="F55" i="13"/>
  <c r="D15" i="1" s="1"/>
  <c r="C13" i="13"/>
  <c r="C12" i="13"/>
  <c r="C11" i="13"/>
  <c r="C16" i="13" l="1"/>
  <c r="C17" i="13"/>
  <c r="B5" i="4" l="1"/>
  <c r="B4" i="4"/>
  <c r="B5" i="3"/>
  <c r="B4" i="3"/>
  <c r="B5" i="2"/>
  <c r="B4" i="2"/>
  <c r="B5" i="1"/>
  <c r="B4" i="1"/>
  <c r="C15" i="13" l="1"/>
  <c r="F12" i="13" l="1"/>
  <c r="C15" i="4"/>
  <c r="F11" i="13" s="1"/>
  <c r="F13" i="13" l="1"/>
  <c r="B76" i="1"/>
  <c r="B17" i="13" s="1"/>
  <c r="B66" i="1"/>
  <c r="B16" i="13" s="1"/>
  <c r="B15" i="1"/>
  <c r="B15" i="13" s="1"/>
  <c r="B54" i="3" l="1"/>
  <c r="B13" i="13" s="1"/>
  <c r="B22" i="2"/>
  <c r="B12" i="13" s="1"/>
  <c r="B11" i="13" l="1"/>
  <c r="B78"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18" authorId="0" shapeId="0">
      <text>
        <r>
          <rPr>
            <sz val="9"/>
            <color indexed="81"/>
            <rFont val="Tahoma"/>
            <family val="2"/>
          </rPr>
          <t xml:space="preserve">
Insert additional rows as needed:
- 'right click' on a row number (left of screen)
- select 'Insert' (this will insert a row above it)
</t>
        </r>
      </text>
    </comment>
    <comment ref="A6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<sst xmlns="http://schemas.openxmlformats.org/spreadsheetml/2006/main" count="541" uniqueCount="292">
  <si>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</si>
  <si>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</si>
  <si>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</si>
  <si>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</si>
  <si>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</si>
  <si>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</si>
  <si>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</si>
  <si>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</si>
  <si>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</si>
  <si>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</si>
  <si>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</si>
  <si>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</si>
  <si>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</si>
  <si>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</si>
  <si>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</si>
  <si>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</si>
  <si>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</si>
  <si>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</si>
  <si>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</si>
  <si>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</si>
  <si>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</si>
  <si>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</si>
  <si>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</si>
  <si>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</si>
  <si>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</si>
  <si>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</si>
  <si>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</si>
  <si>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</si>
  <si>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</si>
  <si>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</si>
  <si>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</si>
  <si>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</si>
  <si>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</si>
  <si>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</si>
  <si>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</si>
  <si>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</si>
  <si>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</si>
  <si>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</si>
  <si>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</si>
  <si>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</si>
  <si>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</si>
  <si>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</si>
  <si>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</si>
  <si>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</si>
  <si>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</si>
  <si>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</si>
  <si>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</si>
  <si>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</si>
  <si>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</si>
  <si>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</si>
  <si>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</si>
  <si>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</si>
  <si>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</si>
  <si>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</si>
  <si>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</si>
  <si>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</si>
  <si>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</si>
  <si>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</si>
  <si>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</si>
  <si>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</si>
  <si>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</si>
  <si>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</si>
  <si>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</si>
  <si>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</si>
  <si>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</si>
  <si>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</si>
  <si>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</si>
  <si>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</si>
  <si>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</si>
  <si>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</si>
  <si>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</si>
  <si>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</si>
  <si>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</si>
  <si>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</si>
  <si>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</si>
  <si>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</si>
  <si>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</si>
  <si>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</si>
  <si>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</si>
  <si>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</si>
  <si>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</si>
  <si>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</si>
  <si>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</si>
  <si>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</si>
  <si>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</si>
  <si>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</si>
  <si>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</si>
  <si>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</si>
  <si>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</si>
  <si>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</si>
  <si>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</si>
  <si>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</si>
  <si>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</si>
  <si>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</si>
  <si>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</si>
  <si>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</si>
  <si>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</si>
  <si>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</si>
  <si>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</si>
  <si>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</si>
  <si>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</si>
  <si>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</si>
  <si>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</si>
  <si>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</si>
  <si>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</si>
  <si>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</si>
  <si>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</si>
  <si>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</si>
  <si>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</si>
  <si>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</si>
  <si>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</si>
  <si>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</si>
  <si>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</si>
  <si>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</si>
  <si>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</si>
  <si>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</si>
  <si>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</si>
  <si>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</si>
  <si>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</si>
  <si>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</si>
  <si>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</si>
  <si>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</si>
  <si>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</si>
  <si>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</si>
  <si>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</si>
  <si>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</si>
  <si>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</si>
  <si>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</si>
  <si>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</si>
  <si>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</si>
  <si>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</si>
  <si>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</si>
  <si>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</si>
  <si>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</si>
  <si>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</si>
  <si>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</si>
  <si>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</si>
  <si>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</si>
  <si>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</si>
  <si>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</si>
  <si>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</si>
  <si>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</si>
  <si>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</si>
  <si>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</si>
  <si>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</si>
  <si>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</si>
  <si>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</si>
  <si>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</si>
  <si>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</si>
  <si>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</si>
  <si>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</si>
  <si>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</si>
  <si>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</si>
  <si>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</si>
  <si>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</si>
  <si>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</si>
  <si>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</si>
  <si>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</si>
  <si>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</si>
  <si>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</si>
  <si>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</si>
  <si>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</si>
  <si>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</si>
  <si>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</si>
  <si>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</si>
  <si>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</si>
  <si>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</si>
  <si>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</si>
  <si>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</si>
  <si>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Tim Fowler</t>
  </si>
  <si>
    <t>Cell phone charges for July 2019</t>
  </si>
  <si>
    <t>Cell phone</t>
  </si>
  <si>
    <t>Cell phone rental for July 2019</t>
  </si>
  <si>
    <t>iPad rental for July 2019</t>
  </si>
  <si>
    <t>iPad</t>
  </si>
  <si>
    <t>Cell phone charges for August 2019</t>
  </si>
  <si>
    <t>Cell phone rental for August 2019</t>
  </si>
  <si>
    <t>iPad rental for August 2019</t>
  </si>
  <si>
    <t>Cell phone charges for September 2019</t>
  </si>
  <si>
    <t>Cell phone rental for September 2019</t>
  </si>
  <si>
    <t>iPad rental for September 2019</t>
  </si>
  <si>
    <t>Cell phone charges for October 2019</t>
  </si>
  <si>
    <t>Cell phone rental for October 2019</t>
  </si>
  <si>
    <t>iPad rental for October 2019</t>
  </si>
  <si>
    <t>Cell phone rental for November 2019</t>
  </si>
  <si>
    <t>Cell phone charges for November 2019</t>
  </si>
  <si>
    <t>iPad rental for November 2019</t>
  </si>
  <si>
    <t>Cell phone rental for December 2019</t>
  </si>
  <si>
    <t>Cell phone charges for December 2019</t>
  </si>
  <si>
    <t>iPad rental for December 2019</t>
  </si>
  <si>
    <t>Security card for the Wellington Club</t>
  </si>
  <si>
    <t>Other</t>
  </si>
  <si>
    <t>Cell phone rental for January 2020</t>
  </si>
  <si>
    <t>Cell phone charges for January 2020</t>
  </si>
  <si>
    <t>iPad rental for January 2020</t>
  </si>
  <si>
    <t>Cell phone rental for February 2020</t>
  </si>
  <si>
    <t>Cell phone charges for February 2020</t>
  </si>
  <si>
    <t>iPad rental for February 2020</t>
  </si>
  <si>
    <t>250 Business cards</t>
  </si>
  <si>
    <t>Cell phone calls for March 2020</t>
  </si>
  <si>
    <t>Cell phone rental for March 2020</t>
  </si>
  <si>
    <t>iPad rental for March 2020</t>
  </si>
  <si>
    <t>Cell phone calls for April 2020</t>
  </si>
  <si>
    <t>Cell phone rental for April 2020</t>
  </si>
  <si>
    <t>iPad rental for April 2020</t>
  </si>
  <si>
    <t>2020/21 annual subscription to the Wellington Club</t>
  </si>
  <si>
    <t>Cell phone calls for May 2020</t>
  </si>
  <si>
    <t>Cell phone rental for May 2020</t>
  </si>
  <si>
    <t>Mobile hotspot for May 2020</t>
  </si>
  <si>
    <t>Data charges</t>
  </si>
  <si>
    <t>iPad rental for May 2020</t>
  </si>
  <si>
    <t>Cell phone calls for June 2020</t>
  </si>
  <si>
    <t>Cell phone rental for June 2020</t>
  </si>
  <si>
    <t>Mobile hotspot for June 2020</t>
  </si>
  <si>
    <t>iPad rental for June 2020</t>
  </si>
  <si>
    <t>N/A</t>
  </si>
  <si>
    <t>Wellington</t>
  </si>
  <si>
    <t>Lunch meeting with Commissioner of Unitec Institute of Technology</t>
  </si>
  <si>
    <t>Food for 2</t>
  </si>
  <si>
    <t xml:space="preserve">Breakfast meeting with Board Chair &amp; Vice-Chancellor of Lincoln University </t>
  </si>
  <si>
    <t>Food for 3</t>
  </si>
  <si>
    <t>Breakfast meeting with Board Chair after July Board meeting</t>
  </si>
  <si>
    <t xml:space="preserve">Food for 2 </t>
  </si>
  <si>
    <t>Hamilton</t>
  </si>
  <si>
    <t>Auckland</t>
  </si>
  <si>
    <t>Meeting with Board member Jenn Bestwick</t>
  </si>
  <si>
    <t>Farewell lunch with outgoing Board Chair, Nigel Gould</t>
  </si>
  <si>
    <t>Airfare</t>
  </si>
  <si>
    <t>United Kingdom</t>
  </si>
  <si>
    <t>Rental Car</t>
  </si>
  <si>
    <t>Parking for rental car</t>
  </si>
  <si>
    <t xml:space="preserve">Parking  </t>
  </si>
  <si>
    <t>Attended Ōritetanga Conference</t>
  </si>
  <si>
    <t>Travel to Wellington Airport to attend Ōritetanga Conference</t>
  </si>
  <si>
    <t>Taxi</t>
  </si>
  <si>
    <t>Travel from Auckland Airport to Ōritetanga Conference</t>
  </si>
  <si>
    <t>Travel from Wellington Airport to home after Ōritetanga Conference</t>
  </si>
  <si>
    <t>Parking</t>
  </si>
  <si>
    <t>Dunedin</t>
  </si>
  <si>
    <t>Christchurch</t>
  </si>
  <si>
    <t>Prime Minister's Business Advisory Council meeting</t>
  </si>
  <si>
    <t>Travel from Auckland Airport to Prime Minister's Business Advisory Council meeting</t>
  </si>
  <si>
    <t>Napier</t>
  </si>
  <si>
    <t>Meeting with Universities New Zealand Vice Chancellors</t>
  </si>
  <si>
    <t>Lincoln University Governance Oversight Group meeting</t>
  </si>
  <si>
    <t>Parking at Wellington Airport for meeting with Universities New Zealand Vice Chancellors</t>
  </si>
  <si>
    <t xml:space="preserve">Meeting with Te Rito Maioha Early Childhood NZ Board </t>
  </si>
  <si>
    <t>Meeting with the Tertiary Education Union Council</t>
  </si>
  <si>
    <t>Education to Employment meeting with Minister Hipkins and Secretary for Education</t>
  </si>
  <si>
    <t>Bottle of champagne &amp; book</t>
  </si>
  <si>
    <t>Pastoral Management Group</t>
  </si>
  <si>
    <t>Shared with staff</t>
  </si>
  <si>
    <t>Attended with wife</t>
  </si>
  <si>
    <t>Tickets Victoria University Distinguished Alumni Awards</t>
  </si>
  <si>
    <t>Victoria University of Wellington</t>
  </si>
  <si>
    <t>Breakfast meeting with Board Chair of NorthTec</t>
  </si>
  <si>
    <t>Meeting with the Chair of Independent Tertiary Education New Zealand (ITENZ) Board</t>
  </si>
  <si>
    <t>Meeting with Ernst Young regarding Reform of Vocational Education (RoVE)</t>
  </si>
  <si>
    <t>Meeting with the Chair of New Zealand Institute of Skills &amp; Technology (NZIST)</t>
  </si>
  <si>
    <t>Airfare, change fees and visa fees</t>
  </si>
  <si>
    <t>10 March 2020 - 19 March 2020</t>
  </si>
  <si>
    <t>July Board meeting held at Te Wānanga o Aotearoa</t>
  </si>
  <si>
    <t>Rental car</t>
  </si>
  <si>
    <t>Spoke at Independent Tertiary Education New Zealand (ITENZ) conference and attended meetings with ServiceIQ Board and NZ Marine Board (both ITOs) regarding Reform of Vocational Education (RoVE)</t>
  </si>
  <si>
    <t xml:space="preserve">Travel from Auckland airport to Independent Tertiary Education New Zealand (ITENZ) conference venue </t>
  </si>
  <si>
    <t>Meeting with the Wintec Council regarding Reform of Vocational Education (RoVE)</t>
  </si>
  <si>
    <t>Travel to Wellington Airport to attend meeting with the Wintec Council regarding Reform of Vocational Education (RoVE)</t>
  </si>
  <si>
    <t>Travel from Wellington Airport to home after meeting with the Wintec Council regarding Reform of Vocational Education (RoVE)</t>
  </si>
  <si>
    <t>Parking at Wellington Airport to attend Independent Tertiary Education New Zealand (ITENZ) conference</t>
  </si>
  <si>
    <t>Meeting with Otago Polytechnic Council regarding Reform of Vocational Education (RoVE)</t>
  </si>
  <si>
    <t>Meeting with Independent Tertiary Education New Zealand (ITENZ) Board</t>
  </si>
  <si>
    <t xml:space="preserve">Travel from Auckland Airport to Independent Tertiary Education New Zealand (ITENZ) for meeting with Board  </t>
  </si>
  <si>
    <t>Interview Panel for the recruitment of New Zealand Institute of Skills &amp; Technology (NZIST) CEO</t>
  </si>
  <si>
    <t>Christchurch Airport to office of New Zealand Institute of Skills &amp; Technology (NZIST)</t>
  </si>
  <si>
    <t>Interview Panel for the recruitment of New Zealand Institute of Skills &amp; Technology (NZIST) Chief Executive</t>
  </si>
  <si>
    <t>Meeting with New Zealand Institute of Skills &amp; Technology (NZIST) Board</t>
  </si>
  <si>
    <t>Travel from Auckland Airport to New Zealand Institute of Skills &amp; Technology (NZIST) office</t>
  </si>
  <si>
    <t>Parking at Wellington Airport to attend New Zealand Institute of Skills &amp; Technology (NZIST) Board meeting</t>
  </si>
  <si>
    <t>Travel from/to Auckland Airport to office of New Zealand Institute of Skills &amp; Technology (NZIST)</t>
  </si>
  <si>
    <t>Parking at Wellington Airport to attend interview panel at New Zealand Institute of Skills &amp; Technology (NZIST)</t>
  </si>
  <si>
    <t>New Zealand Institute of Skills &amp; Technology (NZIST) Establishment Board meeting in Napier</t>
  </si>
  <si>
    <t>Meeting with Te Wānanga o Aotearoa Council and Chair</t>
  </si>
  <si>
    <t>Parking at Wellington Airport for meeting with Te Wānanga o Aotearoa Council and Chair</t>
  </si>
  <si>
    <t>Parking at Wellington Airport to attend New Zealand Institute of Skills &amp; Technology (NZIST) Establishment Board meeting</t>
  </si>
  <si>
    <t>Meeting with Primary ITO Board regarding Reform of Vocational Education (RoVE)</t>
  </si>
  <si>
    <t>New Zealand Institute of Skills &amp; Technology (NZIST) Establishment Board meeting</t>
  </si>
  <si>
    <t>Uber</t>
  </si>
  <si>
    <t>Taxis</t>
  </si>
  <si>
    <t>Tertiary Education Commission (TEC)</t>
  </si>
  <si>
    <t>The TEC Board sign off on Chief Executive expenses at each Board meeting</t>
  </si>
  <si>
    <t>Accommodation</t>
  </si>
  <si>
    <t>Meeting with various United Kingdom education agencies (Note: flights were originally booked for 10 March. As a result of COVID-19, these were then rescheduled to 9 May before eventually being cancelled. The value of the flights is now held in credit with our travel provider.)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</si>
</sst>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49" zoomScaleNormal="100" workbookViewId="0">
      <selection activeCell="A59" sqref="A59"/>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workbookViewId="0">
      <selection sqref="A1:F1"/>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2" t="s">
        <v>51</v>
      </c>
      <c r="B1" s="172"/>
      <c r="C1" s="172"/>
      <c r="D1" s="172"/>
      <c r="E1" s="172"/>
      <c r="F1" s="172"/>
      <c r="G1" s="46"/>
      <c r="H1" s="46"/>
      <c r="I1" s="46"/>
      <c r="J1" s="46"/>
      <c r="K1" s="46"/>
    </row>
    <row r="2" spans="1:11" ht="21" customHeight="1" x14ac:dyDescent="0.2">
      <c r="A2" s="4" t="s">
        <v>52</v>
      </c>
      <c r="B2" s="173" t="s">
        <v>288</v>
      </c>
      <c r="C2" s="173"/>
      <c r="D2" s="173"/>
      <c r="E2" s="173"/>
      <c r="F2" s="173"/>
      <c r="G2" s="46"/>
      <c r="H2" s="46"/>
      <c r="I2" s="46"/>
      <c r="J2" s="46"/>
      <c r="K2" s="46"/>
    </row>
    <row r="3" spans="1:11" ht="21" customHeight="1" x14ac:dyDescent="0.2">
      <c r="A3" s="4" t="s">
        <v>53</v>
      </c>
      <c r="B3" s="173" t="s">
        <v>169</v>
      </c>
      <c r="C3" s="173"/>
      <c r="D3" s="173"/>
      <c r="E3" s="173"/>
      <c r="F3" s="173"/>
      <c r="G3" s="46"/>
      <c r="H3" s="46"/>
      <c r="I3" s="46"/>
      <c r="J3" s="46"/>
      <c r="K3" s="46"/>
    </row>
    <row r="4" spans="1:11" ht="21" customHeight="1" x14ac:dyDescent="0.2">
      <c r="A4" s="4" t="s">
        <v>54</v>
      </c>
      <c r="B4" s="174">
        <v>43617</v>
      </c>
      <c r="C4" s="174"/>
      <c r="D4" s="174"/>
      <c r="E4" s="174"/>
      <c r="F4" s="174"/>
      <c r="G4" s="46"/>
      <c r="H4" s="46"/>
      <c r="I4" s="46"/>
      <c r="J4" s="46"/>
      <c r="K4" s="46"/>
    </row>
    <row r="5" spans="1:11" ht="21" customHeight="1" x14ac:dyDescent="0.2">
      <c r="A5" s="4" t="s">
        <v>55</v>
      </c>
      <c r="B5" s="174">
        <v>44012</v>
      </c>
      <c r="C5" s="174"/>
      <c r="D5" s="174"/>
      <c r="E5" s="174"/>
      <c r="F5" s="174"/>
      <c r="G5" s="46"/>
      <c r="H5" s="46"/>
      <c r="I5" s="46"/>
      <c r="J5" s="46"/>
      <c r="K5" s="46"/>
    </row>
    <row r="6" spans="1:11" ht="21" customHeight="1" x14ac:dyDescent="0.2">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2">
      <c r="A7" s="4" t="s">
        <v>57</v>
      </c>
      <c r="B7" s="170" t="s">
        <v>89</v>
      </c>
      <c r="C7" s="170"/>
      <c r="D7" s="170"/>
      <c r="E7" s="170"/>
      <c r="F7" s="170"/>
      <c r="G7" s="34"/>
      <c r="H7" s="46"/>
      <c r="I7" s="46"/>
      <c r="J7" s="46"/>
      <c r="K7" s="46"/>
    </row>
    <row r="8" spans="1:11" ht="21" customHeight="1" x14ac:dyDescent="0.2">
      <c r="A8" s="4" t="s">
        <v>59</v>
      </c>
      <c r="B8" s="170" t="s">
        <v>289</v>
      </c>
      <c r="C8" s="170"/>
      <c r="D8" s="170"/>
      <c r="E8" s="170"/>
      <c r="F8" s="170"/>
      <c r="G8" s="34"/>
      <c r="H8" s="46"/>
      <c r="I8" s="46"/>
      <c r="J8" s="46"/>
      <c r="K8" s="46"/>
    </row>
    <row r="9" spans="1:11" ht="66.75" customHeight="1" x14ac:dyDescent="0.2">
      <c r="A9" s="169" t="s">
        <v>60</v>
      </c>
      <c r="B9" s="169"/>
      <c r="C9" s="169"/>
      <c r="D9" s="169"/>
      <c r="E9" s="169"/>
      <c r="F9" s="16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22531.579999999998</v>
      </c>
      <c r="C11" s="102" t="str">
        <f>IF(Travel!B6="",A34,Travel!B6)</f>
        <v>Figures exclude GST</v>
      </c>
      <c r="D11" s="8"/>
      <c r="E11" s="10" t="s">
        <v>66</v>
      </c>
      <c r="F11" s="56">
        <f>'Gifts and benefits'!C15</f>
        <v>2</v>
      </c>
      <c r="G11" s="47"/>
      <c r="H11" s="47"/>
      <c r="I11" s="47"/>
      <c r="J11" s="47"/>
      <c r="K11" s="47"/>
    </row>
    <row r="12" spans="1:11" ht="27.75" customHeight="1" x14ac:dyDescent="0.2">
      <c r="A12" s="10" t="s">
        <v>24</v>
      </c>
      <c r="B12" s="94">
        <f>Hospitality!B22</f>
        <v>333.53000000000003</v>
      </c>
      <c r="C12" s="102" t="str">
        <f>IF(Hospitality!B6="",A34,Hospitality!B6)</f>
        <v>Figures exclude GST</v>
      </c>
      <c r="D12" s="8"/>
      <c r="E12" s="10" t="s">
        <v>67</v>
      </c>
      <c r="F12" s="56">
        <f>'Gifts and benefits'!C16</f>
        <v>2</v>
      </c>
      <c r="G12" s="47"/>
      <c r="H12" s="47"/>
      <c r="I12" s="47"/>
      <c r="J12" s="47"/>
      <c r="K12" s="47"/>
    </row>
    <row r="13" spans="1:11" ht="27.75" customHeight="1" x14ac:dyDescent="0.2">
      <c r="A13" s="10" t="s">
        <v>68</v>
      </c>
      <c r="B13" s="94">
        <f>'All other expenses'!B54</f>
        <v>1900.5</v>
      </c>
      <c r="C13" s="102" t="str">
        <f>IF('All other expenses'!B6="",A34,'All other expenses'!B6)</f>
        <v>Figures exclude GST</v>
      </c>
      <c r="D13" s="8"/>
      <c r="E13" s="10" t="s">
        <v>69</v>
      </c>
      <c r="F13" s="56">
        <f>'Gifts and benefits'!C17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Travel!B15</f>
        <v>13642.279999999999</v>
      </c>
      <c r="C15" s="104" t="str">
        <f>C11</f>
        <v>Figures exclude GST</v>
      </c>
      <c r="D15" s="8"/>
      <c r="E15" s="8"/>
      <c r="F15" s="58"/>
      <c r="G15" s="46"/>
      <c r="H15" s="46"/>
      <c r="I15" s="46"/>
      <c r="J15" s="46"/>
      <c r="K15" s="46"/>
    </row>
    <row r="16" spans="1:11" ht="27.75" customHeight="1" x14ac:dyDescent="0.2">
      <c r="A16" s="11" t="s">
        <v>71</v>
      </c>
      <c r="B16" s="96">
        <f>Travel!B66</f>
        <v>8837.2499999999982</v>
      </c>
      <c r="C16" s="104" t="str">
        <f>C11</f>
        <v>Figures exclude GST</v>
      </c>
      <c r="D16" s="59"/>
      <c r="E16" s="8"/>
      <c r="F16" s="60"/>
      <c r="G16" s="46"/>
      <c r="H16" s="46"/>
      <c r="I16" s="46"/>
      <c r="J16" s="46"/>
      <c r="K16" s="46"/>
    </row>
    <row r="17" spans="1:11" ht="27.75" customHeight="1" x14ac:dyDescent="0.2">
      <c r="A17" s="11" t="s">
        <v>72</v>
      </c>
      <c r="B17" s="96">
        <f>Travel!B76</f>
        <v>52.05</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COUNT(Travel!B12:B14)</f>
        <v>1</v>
      </c>
      <c r="C55" s="111"/>
      <c r="D55" s="111">
        <f>COUNTIF(Travel!D12:D14,"*")</f>
        <v>1</v>
      </c>
      <c r="E55" s="112"/>
      <c r="F55" s="112" t="b">
        <f>MIN(B55,D55)=MAX(B55,D55)</f>
        <v>1</v>
      </c>
      <c r="G55" s="46"/>
      <c r="H55" s="46"/>
      <c r="I55" s="46"/>
      <c r="J55" s="46"/>
      <c r="K55" s="46"/>
    </row>
    <row r="56" spans="1:11" hidden="1" x14ac:dyDescent="0.2">
      <c r="A56" s="121" t="s">
        <v>105</v>
      </c>
      <c r="B56" s="111">
        <f>COUNT(Travel!B19:B65)</f>
        <v>45</v>
      </c>
      <c r="C56" s="111"/>
      <c r="D56" s="111">
        <f>COUNTIF(Travel!D19:D65,"*")</f>
        <v>45</v>
      </c>
      <c r="E56" s="112"/>
      <c r="F56" s="112" t="b">
        <f>MIN(B56,D56)=MAX(B56,D56)</f>
        <v>1</v>
      </c>
    </row>
    <row r="57" spans="1:11" hidden="1" x14ac:dyDescent="0.2">
      <c r="A57" s="122"/>
      <c r="B57" s="111">
        <f>COUNT(Travel!B70:B75)</f>
        <v>4</v>
      </c>
      <c r="C57" s="111"/>
      <c r="D57" s="111">
        <f>COUNTIF(Travel!D70:D75,"*")</f>
        <v>4</v>
      </c>
      <c r="E57" s="112"/>
      <c r="F57" s="112" t="b">
        <f>MIN(B57,D57)=MAX(B57,D57)</f>
        <v>1</v>
      </c>
    </row>
    <row r="58" spans="1:11" hidden="1" x14ac:dyDescent="0.2">
      <c r="A58" s="123" t="s">
        <v>106</v>
      </c>
      <c r="B58" s="113">
        <f>COUNT(Hospitality!B11:B21)</f>
        <v>9</v>
      </c>
      <c r="C58" s="113"/>
      <c r="D58" s="113">
        <f>COUNTIF(Hospitality!D11:D21,"*")</f>
        <v>9</v>
      </c>
      <c r="E58" s="114"/>
      <c r="F58" s="114" t="b">
        <f>MIN(B58,D58)=MAX(B58,D58)</f>
        <v>1</v>
      </c>
    </row>
    <row r="59" spans="1:11" hidden="1" x14ac:dyDescent="0.2">
      <c r="A59" s="124" t="s">
        <v>107</v>
      </c>
      <c r="B59" s="112">
        <f>COUNT('All other expenses'!B11:B53)</f>
        <v>41</v>
      </c>
      <c r="C59" s="112"/>
      <c r="D59" s="112">
        <f>COUNTIF('All other expenses'!D11:D53,"*")</f>
        <v>41</v>
      </c>
      <c r="E59" s="112"/>
      <c r="F59" s="112" t="b">
        <f>MIN(B59,D59)=MAX(B59,D59)</f>
        <v>1</v>
      </c>
    </row>
    <row r="60" spans="1:11" hidden="1" x14ac:dyDescent="0.2">
      <c r="A60" s="123" t="s">
        <v>108</v>
      </c>
      <c r="B60" s="113">
        <f>COUNTIF('Gifts and benefits'!B11:B14,"*")</f>
        <v>2</v>
      </c>
      <c r="C60" s="113">
        <f>COUNTIF('Gifts and benefits'!C11:C14,"*")</f>
        <v>2</v>
      </c>
      <c r="D60" s="113"/>
      <c r="E60" s="113">
        <f>COUNTA('Gifts and benefits'!E11:E14)</f>
        <v>2</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3" operator="equal">
      <formula>$A$36</formula>
    </cfRule>
  </conditionalFormatting>
  <conditionalFormatting sqref="B8:F8">
    <cfRule type="cellIs" dxfId="0" priority="1" operator="equal">
      <formula>$A$36</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63"/>
  <sheetViews>
    <sheetView zoomScaleNormal="100" workbookViewId="0">
      <selection sqref="A1:E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2" t="s">
        <v>109</v>
      </c>
      <c r="B1" s="172"/>
      <c r="C1" s="172"/>
      <c r="D1" s="172"/>
      <c r="E1" s="172"/>
      <c r="F1" s="46"/>
    </row>
    <row r="2" spans="1:6" ht="21" customHeight="1" x14ac:dyDescent="0.2">
      <c r="A2" s="4" t="s">
        <v>52</v>
      </c>
      <c r="B2" s="175" t="str">
        <f>'Summary and sign-off'!B2:F2</f>
        <v>Tertiary Education Commission (TEC)</v>
      </c>
      <c r="C2" s="175"/>
      <c r="D2" s="175"/>
      <c r="E2" s="175"/>
      <c r="F2" s="46"/>
    </row>
    <row r="3" spans="1:6" ht="21" customHeight="1" x14ac:dyDescent="0.2">
      <c r="A3" s="4" t="s">
        <v>110</v>
      </c>
      <c r="B3" s="175" t="str">
        <f>'Summary and sign-off'!B3:F3</f>
        <v>Tim Fowler</v>
      </c>
      <c r="C3" s="175"/>
      <c r="D3" s="175"/>
      <c r="E3" s="175"/>
      <c r="F3" s="46"/>
    </row>
    <row r="4" spans="1:6" ht="21" customHeight="1" x14ac:dyDescent="0.2">
      <c r="A4" s="4" t="s">
        <v>111</v>
      </c>
      <c r="B4" s="175">
        <f>'Summary and sign-off'!B4:F4</f>
        <v>43617</v>
      </c>
      <c r="C4" s="175"/>
      <c r="D4" s="175"/>
      <c r="E4" s="175"/>
      <c r="F4" s="46"/>
    </row>
    <row r="5" spans="1:6" ht="21" customHeight="1" x14ac:dyDescent="0.2">
      <c r="A5" s="4" t="s">
        <v>112</v>
      </c>
      <c r="B5" s="175">
        <f>'Summary and sign-off'!B5:F5</f>
        <v>44012</v>
      </c>
      <c r="C5" s="175"/>
      <c r="D5" s="175"/>
      <c r="E5" s="175"/>
      <c r="F5" s="46"/>
    </row>
    <row r="6" spans="1:6" ht="21" customHeight="1" x14ac:dyDescent="0.2">
      <c r="A6" s="4" t="s">
        <v>113</v>
      </c>
      <c r="B6" s="170" t="s">
        <v>81</v>
      </c>
      <c r="C6" s="170"/>
      <c r="D6" s="170"/>
      <c r="E6" s="170"/>
      <c r="F6" s="46"/>
    </row>
    <row r="7" spans="1:6" ht="21" customHeight="1" x14ac:dyDescent="0.2">
      <c r="A7" s="4" t="s">
        <v>56</v>
      </c>
      <c r="B7" s="170" t="s">
        <v>83</v>
      </c>
      <c r="C7" s="170"/>
      <c r="D7" s="170"/>
      <c r="E7" s="170"/>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ht="51" x14ac:dyDescent="0.2">
      <c r="A13" s="157" t="s">
        <v>260</v>
      </c>
      <c r="B13" s="158">
        <v>13642.279999999999</v>
      </c>
      <c r="C13" s="159" t="s">
        <v>291</v>
      </c>
      <c r="D13" s="159" t="s">
        <v>259</v>
      </c>
      <c r="E13" s="160" t="s">
        <v>228</v>
      </c>
      <c r="F13" s="1"/>
    </row>
    <row r="14" spans="1:6" s="87" customFormat="1" hidden="1" x14ac:dyDescent="0.2">
      <c r="A14" s="143"/>
      <c r="B14" s="144"/>
      <c r="C14" s="145"/>
      <c r="D14" s="145"/>
      <c r="E14" s="146"/>
      <c r="F14" s="1"/>
    </row>
    <row r="15" spans="1:6" ht="19.5" customHeight="1" x14ac:dyDescent="0.2">
      <c r="A15" s="107" t="s">
        <v>122</v>
      </c>
      <c r="B15" s="108">
        <f>SUM(B12:B14)</f>
        <v>13642.279999999999</v>
      </c>
      <c r="C15" s="168" t="str">
        <f>IF(SUBTOTAL(3,B12:B14)=SUBTOTAL(103,B12:B14),'Summary and sign-off'!$A$48,'Summary and sign-off'!$A$49)</f>
        <v>Check - there are no hidden rows with data</v>
      </c>
      <c r="D15" s="176" t="str">
        <f>IF('Summary and sign-off'!F55='Summary and sign-off'!F54,'Summary and sign-off'!A51,'Summary and sign-off'!A50)</f>
        <v>Check - each entry provides sufficient information</v>
      </c>
      <c r="E15" s="176"/>
      <c r="F15" s="46"/>
    </row>
    <row r="16" spans="1:6" ht="10.5" customHeight="1" x14ac:dyDescent="0.2">
      <c r="A16" s="27"/>
      <c r="B16" s="22"/>
      <c r="C16" s="27"/>
      <c r="D16" s="27"/>
      <c r="E16" s="27"/>
      <c r="F16" s="27"/>
    </row>
    <row r="17" spans="1:6" ht="24.75" customHeight="1" x14ac:dyDescent="0.2">
      <c r="A17" s="177" t="s">
        <v>123</v>
      </c>
      <c r="B17" s="177"/>
      <c r="C17" s="177"/>
      <c r="D17" s="177"/>
      <c r="E17" s="177"/>
      <c r="F17" s="47"/>
    </row>
    <row r="18" spans="1:6" ht="27" customHeight="1" x14ac:dyDescent="0.2">
      <c r="A18" s="35" t="s">
        <v>117</v>
      </c>
      <c r="B18" s="35" t="s">
        <v>62</v>
      </c>
      <c r="C18" s="35" t="s">
        <v>124</v>
      </c>
      <c r="D18" s="35" t="s">
        <v>120</v>
      </c>
      <c r="E18" s="35" t="s">
        <v>121</v>
      </c>
      <c r="F18" s="48"/>
    </row>
    <row r="19" spans="1:6" s="87" customFormat="1" hidden="1" x14ac:dyDescent="0.2">
      <c r="A19" s="133"/>
      <c r="B19" s="134"/>
      <c r="C19" s="135"/>
      <c r="D19" s="135"/>
      <c r="E19" s="136"/>
      <c r="F19" s="1"/>
    </row>
    <row r="20" spans="1:6" s="87" customFormat="1" x14ac:dyDescent="0.2">
      <c r="A20" s="157">
        <v>43654</v>
      </c>
      <c r="B20" s="158">
        <v>154.59</v>
      </c>
      <c r="C20" s="159" t="s">
        <v>261</v>
      </c>
      <c r="D20" s="159" t="s">
        <v>290</v>
      </c>
      <c r="E20" s="160" t="s">
        <v>223</v>
      </c>
      <c r="F20" s="1"/>
    </row>
    <row r="21" spans="1:6" s="87" customFormat="1" x14ac:dyDescent="0.2">
      <c r="A21" s="157">
        <v>43654</v>
      </c>
      <c r="B21" s="158">
        <v>97.13</v>
      </c>
      <c r="C21" s="159" t="s">
        <v>261</v>
      </c>
      <c r="D21" s="159" t="s">
        <v>262</v>
      </c>
      <c r="E21" s="160" t="s">
        <v>223</v>
      </c>
      <c r="F21" s="1"/>
    </row>
    <row r="22" spans="1:6" s="87" customFormat="1" x14ac:dyDescent="0.2">
      <c r="A22" s="157">
        <v>43654</v>
      </c>
      <c r="B22" s="158">
        <v>22.24</v>
      </c>
      <c r="C22" s="159" t="s">
        <v>261</v>
      </c>
      <c r="D22" s="159" t="s">
        <v>230</v>
      </c>
      <c r="E22" s="160" t="s">
        <v>223</v>
      </c>
      <c r="F22" s="1"/>
    </row>
    <row r="23" spans="1:6" s="87" customFormat="1" x14ac:dyDescent="0.2">
      <c r="A23" s="157">
        <v>43654</v>
      </c>
      <c r="B23" s="158">
        <v>33.909999999999997</v>
      </c>
      <c r="C23" s="159" t="s">
        <v>261</v>
      </c>
      <c r="D23" s="159" t="s">
        <v>231</v>
      </c>
      <c r="E23" s="160" t="s">
        <v>216</v>
      </c>
      <c r="F23" s="1"/>
    </row>
    <row r="24" spans="1:6" s="87" customFormat="1" x14ac:dyDescent="0.2">
      <c r="A24" s="157">
        <v>43682</v>
      </c>
      <c r="B24" s="158">
        <v>386.43</v>
      </c>
      <c r="C24" s="159" t="s">
        <v>232</v>
      </c>
      <c r="D24" s="159" t="s">
        <v>227</v>
      </c>
      <c r="E24" s="160" t="s">
        <v>224</v>
      </c>
      <c r="F24" s="1"/>
    </row>
    <row r="25" spans="1:6" s="87" customFormat="1" x14ac:dyDescent="0.2">
      <c r="A25" s="157">
        <v>43682</v>
      </c>
      <c r="B25" s="158">
        <v>21.81</v>
      </c>
      <c r="C25" s="159" t="s">
        <v>233</v>
      </c>
      <c r="D25" s="159" t="s">
        <v>234</v>
      </c>
      <c r="E25" s="160" t="s">
        <v>216</v>
      </c>
      <c r="F25" s="1"/>
    </row>
    <row r="26" spans="1:6" s="87" customFormat="1" x14ac:dyDescent="0.2">
      <c r="A26" s="157">
        <v>43682</v>
      </c>
      <c r="B26" s="158">
        <v>83.3</v>
      </c>
      <c r="C26" s="159" t="s">
        <v>235</v>
      </c>
      <c r="D26" s="159" t="s">
        <v>287</v>
      </c>
      <c r="E26" s="160" t="s">
        <v>224</v>
      </c>
      <c r="F26" s="1"/>
    </row>
    <row r="27" spans="1:6" s="87" customFormat="1" x14ac:dyDescent="0.2">
      <c r="A27" s="157">
        <v>43682</v>
      </c>
      <c r="B27" s="158">
        <v>39.03</v>
      </c>
      <c r="C27" s="159" t="s">
        <v>236</v>
      </c>
      <c r="D27" s="159" t="s">
        <v>234</v>
      </c>
      <c r="E27" s="160" t="s">
        <v>216</v>
      </c>
      <c r="F27" s="1"/>
    </row>
    <row r="28" spans="1:6" s="87" customFormat="1" x14ac:dyDescent="0.2">
      <c r="A28" s="157">
        <v>43696</v>
      </c>
      <c r="B28" s="158">
        <v>385.04</v>
      </c>
      <c r="C28" s="159" t="s">
        <v>265</v>
      </c>
      <c r="D28" s="159" t="s">
        <v>227</v>
      </c>
      <c r="E28" s="160" t="s">
        <v>223</v>
      </c>
      <c r="F28" s="1"/>
    </row>
    <row r="29" spans="1:6" s="87" customFormat="1" x14ac:dyDescent="0.2">
      <c r="A29" s="157">
        <v>43696</v>
      </c>
      <c r="B29" s="158">
        <v>70.94</v>
      </c>
      <c r="C29" s="159" t="s">
        <v>265</v>
      </c>
      <c r="D29" s="159" t="s">
        <v>262</v>
      </c>
      <c r="E29" s="160" t="s">
        <v>223</v>
      </c>
      <c r="F29" s="1"/>
    </row>
    <row r="30" spans="1:6" s="87" customFormat="1" ht="25.5" x14ac:dyDescent="0.2">
      <c r="A30" s="157">
        <v>43696</v>
      </c>
      <c r="B30" s="158">
        <v>20.03</v>
      </c>
      <c r="C30" s="159" t="s">
        <v>266</v>
      </c>
      <c r="D30" s="159" t="s">
        <v>234</v>
      </c>
      <c r="E30" s="160" t="s">
        <v>216</v>
      </c>
      <c r="F30" s="1"/>
    </row>
    <row r="31" spans="1:6" s="87" customFormat="1" ht="25.5" x14ac:dyDescent="0.2">
      <c r="A31" s="157">
        <v>43696</v>
      </c>
      <c r="B31" s="158">
        <v>39.979999999999997</v>
      </c>
      <c r="C31" s="159" t="s">
        <v>267</v>
      </c>
      <c r="D31" s="159" t="s">
        <v>234</v>
      </c>
      <c r="E31" s="160" t="s">
        <v>216</v>
      </c>
      <c r="F31" s="1"/>
    </row>
    <row r="32" spans="1:6" s="87" customFormat="1" ht="38.25" x14ac:dyDescent="0.2">
      <c r="A32" s="157">
        <v>43719</v>
      </c>
      <c r="B32" s="158">
        <v>565.82999999999993</v>
      </c>
      <c r="C32" s="159" t="s">
        <v>263</v>
      </c>
      <c r="D32" s="159" t="s">
        <v>227</v>
      </c>
      <c r="E32" s="160" t="s">
        <v>224</v>
      </c>
      <c r="F32" s="1"/>
    </row>
    <row r="33" spans="1:6" s="87" customFormat="1" ht="25.5" x14ac:dyDescent="0.2">
      <c r="A33" s="157">
        <v>43719</v>
      </c>
      <c r="B33" s="158">
        <v>228.61</v>
      </c>
      <c r="C33" s="159" t="s">
        <v>264</v>
      </c>
      <c r="D33" s="159" t="s">
        <v>287</v>
      </c>
      <c r="E33" s="160" t="s">
        <v>224</v>
      </c>
      <c r="F33" s="1"/>
    </row>
    <row r="34" spans="1:6" s="87" customFormat="1" ht="25.5" x14ac:dyDescent="0.2">
      <c r="A34" s="157">
        <v>43719</v>
      </c>
      <c r="B34" s="158">
        <v>33.909999999999997</v>
      </c>
      <c r="C34" s="159" t="s">
        <v>268</v>
      </c>
      <c r="D34" s="159" t="s">
        <v>237</v>
      </c>
      <c r="E34" s="160" t="s">
        <v>216</v>
      </c>
      <c r="F34" s="1"/>
    </row>
    <row r="35" spans="1:6" s="87" customFormat="1" ht="25.5" x14ac:dyDescent="0.2">
      <c r="A35" s="157">
        <v>43739</v>
      </c>
      <c r="B35" s="158">
        <v>479.05</v>
      </c>
      <c r="C35" s="159" t="s">
        <v>248</v>
      </c>
      <c r="D35" s="159" t="s">
        <v>227</v>
      </c>
      <c r="E35" s="160" t="s">
        <v>224</v>
      </c>
      <c r="F35" s="1"/>
    </row>
    <row r="36" spans="1:6" s="87" customFormat="1" ht="25.5" x14ac:dyDescent="0.2">
      <c r="A36" s="157">
        <v>43739</v>
      </c>
      <c r="B36" s="158">
        <v>196.09</v>
      </c>
      <c r="C36" s="159" t="s">
        <v>248</v>
      </c>
      <c r="D36" s="159" t="s">
        <v>287</v>
      </c>
      <c r="E36" s="160" t="s">
        <v>224</v>
      </c>
      <c r="F36" s="1"/>
    </row>
    <row r="37" spans="1:6" s="87" customFormat="1" ht="25.5" x14ac:dyDescent="0.2">
      <c r="A37" s="157">
        <v>43739</v>
      </c>
      <c r="B37" s="158">
        <v>33.909999999999997</v>
      </c>
      <c r="C37" s="159" t="s">
        <v>248</v>
      </c>
      <c r="D37" s="159" t="s">
        <v>237</v>
      </c>
      <c r="E37" s="160" t="s">
        <v>216</v>
      </c>
      <c r="F37" s="1"/>
    </row>
    <row r="38" spans="1:6" s="87" customFormat="1" ht="25.5" x14ac:dyDescent="0.2">
      <c r="A38" s="157">
        <v>43742</v>
      </c>
      <c r="B38" s="158">
        <v>645.03</v>
      </c>
      <c r="C38" s="159" t="s">
        <v>269</v>
      </c>
      <c r="D38" s="159" t="s">
        <v>227</v>
      </c>
      <c r="E38" s="160" t="s">
        <v>238</v>
      </c>
      <c r="F38" s="1"/>
    </row>
    <row r="39" spans="1:6" s="87" customFormat="1" ht="25.5" x14ac:dyDescent="0.2">
      <c r="A39" s="157">
        <v>43742</v>
      </c>
      <c r="B39" s="158">
        <v>73.989999999999995</v>
      </c>
      <c r="C39" s="159" t="s">
        <v>269</v>
      </c>
      <c r="D39" s="159" t="s">
        <v>262</v>
      </c>
      <c r="E39" s="160" t="s">
        <v>238</v>
      </c>
      <c r="F39" s="1"/>
    </row>
    <row r="40" spans="1:6" s="87" customFormat="1" ht="25.5" x14ac:dyDescent="0.2">
      <c r="A40" s="157">
        <v>43742</v>
      </c>
      <c r="B40" s="158">
        <v>33.909999999999997</v>
      </c>
      <c r="C40" s="159" t="s">
        <v>269</v>
      </c>
      <c r="D40" s="159" t="s">
        <v>237</v>
      </c>
      <c r="E40" s="160" t="s">
        <v>216</v>
      </c>
      <c r="F40" s="1"/>
    </row>
    <row r="41" spans="1:6" s="87" customFormat="1" ht="25.5" x14ac:dyDescent="0.2">
      <c r="A41" s="157">
        <v>43752</v>
      </c>
      <c r="B41" s="158">
        <v>162.61000000000001</v>
      </c>
      <c r="C41" s="159" t="s">
        <v>271</v>
      </c>
      <c r="D41" s="159" t="s">
        <v>287</v>
      </c>
      <c r="E41" s="160" t="s">
        <v>224</v>
      </c>
      <c r="F41" s="1"/>
    </row>
    <row r="42" spans="1:6" s="87" customFormat="1" x14ac:dyDescent="0.2">
      <c r="A42" s="157">
        <v>43755</v>
      </c>
      <c r="B42" s="158">
        <v>571.86</v>
      </c>
      <c r="C42" s="159" t="s">
        <v>270</v>
      </c>
      <c r="D42" s="159" t="s">
        <v>227</v>
      </c>
      <c r="E42" s="160" t="s">
        <v>224</v>
      </c>
      <c r="F42" s="1"/>
    </row>
    <row r="43" spans="1:6" s="87" customFormat="1" x14ac:dyDescent="0.2">
      <c r="A43" s="157">
        <v>43755</v>
      </c>
      <c r="B43" s="158">
        <v>33.909999999999997</v>
      </c>
      <c r="C43" s="159" t="s">
        <v>270</v>
      </c>
      <c r="D43" s="159" t="s">
        <v>237</v>
      </c>
      <c r="E43" s="160" t="s">
        <v>216</v>
      </c>
      <c r="F43" s="1"/>
    </row>
    <row r="44" spans="1:6" s="87" customFormat="1" ht="25.5" x14ac:dyDescent="0.2">
      <c r="A44" s="157">
        <v>43791</v>
      </c>
      <c r="B44" s="158">
        <v>681.47</v>
      </c>
      <c r="C44" s="159" t="s">
        <v>274</v>
      </c>
      <c r="D44" s="159" t="s">
        <v>227</v>
      </c>
      <c r="E44" s="160" t="s">
        <v>239</v>
      </c>
      <c r="F44" s="1"/>
    </row>
    <row r="45" spans="1:6" s="87" customFormat="1" ht="25.5" x14ac:dyDescent="0.2">
      <c r="A45" s="157">
        <v>43791</v>
      </c>
      <c r="B45" s="158">
        <v>48.69</v>
      </c>
      <c r="C45" s="159" t="s">
        <v>273</v>
      </c>
      <c r="D45" s="159" t="s">
        <v>234</v>
      </c>
      <c r="E45" s="160" t="s">
        <v>239</v>
      </c>
      <c r="F45" s="1"/>
    </row>
    <row r="46" spans="1:6" s="87" customFormat="1" ht="25.5" x14ac:dyDescent="0.2">
      <c r="A46" s="157">
        <v>43791</v>
      </c>
      <c r="B46" s="158">
        <v>33.909999999999997</v>
      </c>
      <c r="C46" s="159" t="s">
        <v>274</v>
      </c>
      <c r="D46" s="159" t="s">
        <v>237</v>
      </c>
      <c r="E46" s="160" t="s">
        <v>239</v>
      </c>
      <c r="F46" s="1"/>
    </row>
    <row r="47" spans="1:6" s="87" customFormat="1" x14ac:dyDescent="0.2">
      <c r="A47" s="157">
        <v>43805</v>
      </c>
      <c r="B47" s="158">
        <v>492.66</v>
      </c>
      <c r="C47" s="159" t="s">
        <v>240</v>
      </c>
      <c r="D47" s="159" t="s">
        <v>227</v>
      </c>
      <c r="E47" s="160" t="s">
        <v>224</v>
      </c>
      <c r="F47" s="1"/>
    </row>
    <row r="48" spans="1:6" s="87" customFormat="1" ht="25.5" x14ac:dyDescent="0.2">
      <c r="A48" s="157">
        <v>43805</v>
      </c>
      <c r="B48" s="158">
        <v>186.53</v>
      </c>
      <c r="C48" s="159" t="s">
        <v>241</v>
      </c>
      <c r="D48" s="159" t="s">
        <v>287</v>
      </c>
      <c r="E48" s="160" t="s">
        <v>224</v>
      </c>
      <c r="F48" s="1"/>
    </row>
    <row r="49" spans="1:6" s="87" customFormat="1" x14ac:dyDescent="0.2">
      <c r="A49" s="157">
        <v>43805</v>
      </c>
      <c r="B49" s="158">
        <v>33.909999999999997</v>
      </c>
      <c r="C49" s="159" t="s">
        <v>240</v>
      </c>
      <c r="D49" s="159" t="s">
        <v>237</v>
      </c>
      <c r="E49" s="160" t="s">
        <v>216</v>
      </c>
      <c r="F49" s="1"/>
    </row>
    <row r="50" spans="1:6" s="87" customFormat="1" x14ac:dyDescent="0.2">
      <c r="A50" s="157">
        <v>43809</v>
      </c>
      <c r="B50" s="158">
        <v>393.66</v>
      </c>
      <c r="C50" s="159" t="s">
        <v>275</v>
      </c>
      <c r="D50" s="159" t="s">
        <v>227</v>
      </c>
      <c r="E50" s="160" t="s">
        <v>224</v>
      </c>
      <c r="F50" s="1"/>
    </row>
    <row r="51" spans="1:6" s="87" customFormat="1" ht="25.5" x14ac:dyDescent="0.2">
      <c r="A51" s="157">
        <v>43809</v>
      </c>
      <c r="B51" s="158">
        <v>90.87</v>
      </c>
      <c r="C51" s="159" t="s">
        <v>276</v>
      </c>
      <c r="D51" s="159" t="s">
        <v>287</v>
      </c>
      <c r="E51" s="160" t="s">
        <v>224</v>
      </c>
      <c r="F51" s="1"/>
    </row>
    <row r="52" spans="1:6" s="87" customFormat="1" ht="25.5" x14ac:dyDescent="0.2">
      <c r="A52" s="157">
        <v>43809</v>
      </c>
      <c r="B52" s="158">
        <v>33.909999999999997</v>
      </c>
      <c r="C52" s="159" t="s">
        <v>277</v>
      </c>
      <c r="D52" s="159" t="s">
        <v>237</v>
      </c>
      <c r="E52" s="160" t="s">
        <v>216</v>
      </c>
      <c r="F52" s="1"/>
    </row>
    <row r="53" spans="1:6" s="87" customFormat="1" ht="25.5" x14ac:dyDescent="0.2">
      <c r="A53" s="157">
        <v>43846</v>
      </c>
      <c r="B53" s="158">
        <v>428.1</v>
      </c>
      <c r="C53" s="159" t="s">
        <v>272</v>
      </c>
      <c r="D53" s="159" t="s">
        <v>227</v>
      </c>
      <c r="E53" s="160" t="s">
        <v>224</v>
      </c>
      <c r="F53" s="1"/>
    </row>
    <row r="54" spans="1:6" s="87" customFormat="1" ht="25.5" x14ac:dyDescent="0.2">
      <c r="A54" s="157">
        <v>43846</v>
      </c>
      <c r="B54" s="158">
        <v>186.53</v>
      </c>
      <c r="C54" s="159" t="s">
        <v>278</v>
      </c>
      <c r="D54" s="159" t="s">
        <v>287</v>
      </c>
      <c r="E54" s="160" t="s">
        <v>224</v>
      </c>
      <c r="F54" s="1"/>
    </row>
    <row r="55" spans="1:6" s="87" customFormat="1" ht="25.5" x14ac:dyDescent="0.2">
      <c r="A55" s="157">
        <v>43846</v>
      </c>
      <c r="B55" s="158">
        <v>33.909999999999997</v>
      </c>
      <c r="C55" s="159" t="s">
        <v>279</v>
      </c>
      <c r="D55" s="159" t="s">
        <v>237</v>
      </c>
      <c r="E55" s="160" t="s">
        <v>216</v>
      </c>
      <c r="F55" s="1"/>
    </row>
    <row r="56" spans="1:6" s="87" customFormat="1" ht="25.5" x14ac:dyDescent="0.2">
      <c r="A56" s="157">
        <v>43858</v>
      </c>
      <c r="B56" s="158">
        <v>488.34</v>
      </c>
      <c r="C56" s="159" t="s">
        <v>280</v>
      </c>
      <c r="D56" s="159" t="s">
        <v>227</v>
      </c>
      <c r="E56" s="160" t="s">
        <v>242</v>
      </c>
      <c r="F56" s="1"/>
    </row>
    <row r="57" spans="1:6" s="87" customFormat="1" ht="25.5" x14ac:dyDescent="0.2">
      <c r="A57" s="157">
        <v>43858</v>
      </c>
      <c r="B57" s="158">
        <v>33.909999999999997</v>
      </c>
      <c r="C57" s="159" t="s">
        <v>283</v>
      </c>
      <c r="D57" s="159" t="s">
        <v>237</v>
      </c>
      <c r="E57" s="160" t="s">
        <v>216</v>
      </c>
      <c r="F57" s="1"/>
    </row>
    <row r="58" spans="1:6" s="87" customFormat="1" x14ac:dyDescent="0.2">
      <c r="A58" s="157">
        <v>43859</v>
      </c>
      <c r="B58" s="158">
        <v>342.01</v>
      </c>
      <c r="C58" s="159" t="s">
        <v>281</v>
      </c>
      <c r="D58" s="159" t="s">
        <v>227</v>
      </c>
      <c r="E58" s="160" t="s">
        <v>223</v>
      </c>
      <c r="F58" s="1"/>
    </row>
    <row r="59" spans="1:6" s="87" customFormat="1" x14ac:dyDescent="0.2">
      <c r="A59" s="157">
        <v>43859</v>
      </c>
      <c r="B59" s="158">
        <v>105.06</v>
      </c>
      <c r="C59" s="159" t="s">
        <v>281</v>
      </c>
      <c r="D59" s="159" t="s">
        <v>229</v>
      </c>
      <c r="E59" s="160" t="s">
        <v>223</v>
      </c>
      <c r="F59" s="1"/>
    </row>
    <row r="60" spans="1:6" s="87" customFormat="1" ht="25.5" x14ac:dyDescent="0.2">
      <c r="A60" s="157">
        <v>43859</v>
      </c>
      <c r="B60" s="158">
        <v>33.909999999999997</v>
      </c>
      <c r="C60" s="159" t="s">
        <v>282</v>
      </c>
      <c r="D60" s="159" t="s">
        <v>237</v>
      </c>
      <c r="E60" s="160" t="s">
        <v>216</v>
      </c>
      <c r="F60" s="1"/>
    </row>
    <row r="61" spans="1:6" s="87" customFormat="1" x14ac:dyDescent="0.2">
      <c r="A61" s="157">
        <v>43875</v>
      </c>
      <c r="B61" s="158">
        <v>367.84</v>
      </c>
      <c r="C61" s="159" t="s">
        <v>243</v>
      </c>
      <c r="D61" s="159" t="s">
        <v>227</v>
      </c>
      <c r="E61" s="160" t="s">
        <v>224</v>
      </c>
      <c r="F61" s="1"/>
    </row>
    <row r="62" spans="1:6" s="87" customFormat="1" x14ac:dyDescent="0.2">
      <c r="A62" s="157">
        <v>43875</v>
      </c>
      <c r="B62" s="158">
        <v>169.32</v>
      </c>
      <c r="C62" s="159" t="s">
        <v>243</v>
      </c>
      <c r="D62" s="159" t="s">
        <v>287</v>
      </c>
      <c r="E62" s="160" t="s">
        <v>224</v>
      </c>
      <c r="F62" s="1"/>
    </row>
    <row r="63" spans="1:6" s="87" customFormat="1" ht="25.5" x14ac:dyDescent="0.2">
      <c r="A63" s="157">
        <v>43875</v>
      </c>
      <c r="B63" s="158">
        <v>33.909999999999997</v>
      </c>
      <c r="C63" s="159" t="s">
        <v>245</v>
      </c>
      <c r="D63" s="159" t="s">
        <v>237</v>
      </c>
      <c r="E63" s="160" t="s">
        <v>216</v>
      </c>
      <c r="F63" s="1"/>
    </row>
    <row r="64" spans="1:6" s="87" customFormat="1" x14ac:dyDescent="0.2">
      <c r="A64" s="157">
        <v>43922</v>
      </c>
      <c r="B64" s="158">
        <v>205.66</v>
      </c>
      <c r="C64" s="159" t="s">
        <v>244</v>
      </c>
      <c r="D64" s="159" t="s">
        <v>227</v>
      </c>
      <c r="E64" s="160" t="s">
        <v>239</v>
      </c>
      <c r="F64" s="1"/>
    </row>
    <row r="65" spans="1:6" s="87" customFormat="1" hidden="1" x14ac:dyDescent="0.2">
      <c r="A65" s="147"/>
      <c r="B65" s="148"/>
      <c r="C65" s="149"/>
      <c r="D65" s="149"/>
      <c r="E65" s="150"/>
      <c r="F65" s="1"/>
    </row>
    <row r="66" spans="1:6" ht="19.5" customHeight="1" x14ac:dyDescent="0.2">
      <c r="A66" s="107" t="s">
        <v>125</v>
      </c>
      <c r="B66" s="108">
        <f>SUM(B19:B65)</f>
        <v>8837.2499999999982</v>
      </c>
      <c r="C66" s="168" t="str">
        <f>IF(SUBTOTAL(3,B19:B65)=SUBTOTAL(103,B19:B65),'Summary and sign-off'!$A$48,'Summary and sign-off'!$A$49)</f>
        <v>Check - there are no hidden rows with data</v>
      </c>
      <c r="D66" s="176" t="str">
        <f>IF('Summary and sign-off'!F56='Summary and sign-off'!F54,'Summary and sign-off'!A51,'Summary and sign-off'!A50)</f>
        <v>Check - each entry provides sufficient information</v>
      </c>
      <c r="E66" s="176"/>
      <c r="F66" s="46"/>
    </row>
    <row r="67" spans="1:6" ht="10.5" customHeight="1" x14ac:dyDescent="0.2">
      <c r="A67" s="27"/>
      <c r="B67" s="22"/>
      <c r="C67" s="27"/>
      <c r="D67" s="27"/>
      <c r="E67" s="27"/>
      <c r="F67" s="27"/>
    </row>
    <row r="68" spans="1:6" ht="24.75" customHeight="1" x14ac:dyDescent="0.2">
      <c r="A68" s="177" t="s">
        <v>126</v>
      </c>
      <c r="B68" s="177"/>
      <c r="C68" s="177"/>
      <c r="D68" s="177"/>
      <c r="E68" s="177"/>
      <c r="F68" s="46"/>
    </row>
    <row r="69" spans="1:6" ht="27" customHeight="1" x14ac:dyDescent="0.2">
      <c r="A69" s="35" t="s">
        <v>117</v>
      </c>
      <c r="B69" s="35" t="s">
        <v>62</v>
      </c>
      <c r="C69" s="35" t="s">
        <v>127</v>
      </c>
      <c r="D69" s="35" t="s">
        <v>128</v>
      </c>
      <c r="E69" s="35" t="s">
        <v>121</v>
      </c>
      <c r="F69" s="49"/>
    </row>
    <row r="70" spans="1:6" s="87" customFormat="1" hidden="1" x14ac:dyDescent="0.2">
      <c r="A70" s="133"/>
      <c r="B70" s="134"/>
      <c r="C70" s="135"/>
      <c r="D70" s="135"/>
      <c r="E70" s="136"/>
      <c r="F70" s="1"/>
    </row>
    <row r="71" spans="1:6" s="87" customFormat="1" x14ac:dyDescent="0.2">
      <c r="A71" s="157">
        <v>43698</v>
      </c>
      <c r="B71" s="158">
        <v>14.17</v>
      </c>
      <c r="C71" s="159" t="s">
        <v>284</v>
      </c>
      <c r="D71" s="159" t="s">
        <v>286</v>
      </c>
      <c r="E71" s="160" t="s">
        <v>216</v>
      </c>
      <c r="F71" s="1"/>
    </row>
    <row r="72" spans="1:6" s="87" customFormat="1" x14ac:dyDescent="0.2">
      <c r="A72" s="157">
        <v>43735</v>
      </c>
      <c r="B72" s="158">
        <v>9.57</v>
      </c>
      <c r="C72" s="159" t="s">
        <v>246</v>
      </c>
      <c r="D72" s="159" t="s">
        <v>234</v>
      </c>
      <c r="E72" s="160" t="s">
        <v>216</v>
      </c>
      <c r="F72" s="1"/>
    </row>
    <row r="73" spans="1:6" s="87" customFormat="1" ht="25.5" x14ac:dyDescent="0.2">
      <c r="A73" s="157">
        <v>43880</v>
      </c>
      <c r="B73" s="158">
        <v>19.7</v>
      </c>
      <c r="C73" s="159" t="s">
        <v>285</v>
      </c>
      <c r="D73" s="159" t="s">
        <v>234</v>
      </c>
      <c r="E73" s="160" t="s">
        <v>216</v>
      </c>
      <c r="F73" s="1"/>
    </row>
    <row r="74" spans="1:6" s="87" customFormat="1" x14ac:dyDescent="0.2">
      <c r="A74" s="157">
        <v>43896</v>
      </c>
      <c r="B74" s="158">
        <v>8.61</v>
      </c>
      <c r="C74" s="159" t="s">
        <v>247</v>
      </c>
      <c r="D74" s="159" t="s">
        <v>234</v>
      </c>
      <c r="E74" s="160" t="s">
        <v>216</v>
      </c>
      <c r="F74" s="1"/>
    </row>
    <row r="75" spans="1:6" s="87" customFormat="1" hidden="1" x14ac:dyDescent="0.2">
      <c r="A75" s="133"/>
      <c r="B75" s="134"/>
      <c r="C75" s="135"/>
      <c r="D75" s="135"/>
      <c r="E75" s="136"/>
      <c r="F75" s="1"/>
    </row>
    <row r="76" spans="1:6" ht="19.5" customHeight="1" x14ac:dyDescent="0.2">
      <c r="A76" s="107" t="s">
        <v>129</v>
      </c>
      <c r="B76" s="108">
        <f>SUM(B70:B75)</f>
        <v>52.05</v>
      </c>
      <c r="C76" s="168" t="str">
        <f>IF(SUBTOTAL(3,B70:B75)=SUBTOTAL(103,B70:B75),'Summary and sign-off'!$A$48,'Summary and sign-off'!$A$49)</f>
        <v>Check - there are no hidden rows with data</v>
      </c>
      <c r="D76" s="176" t="str">
        <f>IF('Summary and sign-off'!F57='Summary and sign-off'!F54,'Summary and sign-off'!A51,'Summary and sign-off'!A50)</f>
        <v>Check - each entry provides sufficient information</v>
      </c>
      <c r="E76" s="176"/>
      <c r="F76" s="46"/>
    </row>
    <row r="77" spans="1:6" ht="10.5" customHeight="1" x14ac:dyDescent="0.2">
      <c r="A77" s="27"/>
      <c r="B77" s="92"/>
      <c r="C77" s="22"/>
      <c r="D77" s="27"/>
      <c r="E77" s="27"/>
      <c r="F77" s="27"/>
    </row>
    <row r="78" spans="1:6" ht="34.5" customHeight="1" x14ac:dyDescent="0.2">
      <c r="A78" s="50" t="s">
        <v>130</v>
      </c>
      <c r="B78" s="93">
        <f>B15+B66+B76</f>
        <v>22531.579999999998</v>
      </c>
      <c r="C78" s="51"/>
      <c r="D78" s="51"/>
      <c r="E78" s="51"/>
      <c r="F78" s="26"/>
    </row>
    <row r="79" spans="1:6" x14ac:dyDescent="0.2">
      <c r="A79" s="27"/>
      <c r="B79" s="22"/>
      <c r="C79" s="27"/>
      <c r="D79" s="27"/>
      <c r="E79" s="27"/>
      <c r="F79" s="27"/>
    </row>
    <row r="80" spans="1:6" x14ac:dyDescent="0.2">
      <c r="A80" s="52" t="s">
        <v>73</v>
      </c>
      <c r="B80" s="25"/>
      <c r="C80" s="26"/>
      <c r="D80" s="26"/>
      <c r="E80" s="26"/>
      <c r="F80" s="27"/>
    </row>
    <row r="81" spans="1:6" ht="12.6" customHeight="1" x14ac:dyDescent="0.2">
      <c r="A81" s="23" t="s">
        <v>131</v>
      </c>
      <c r="B81" s="53"/>
      <c r="C81" s="53"/>
      <c r="D81" s="32"/>
      <c r="E81" s="32"/>
      <c r="F81" s="27"/>
    </row>
    <row r="82" spans="1:6" ht="12.95" customHeight="1" x14ac:dyDescent="0.2">
      <c r="A82" s="31" t="s">
        <v>132</v>
      </c>
      <c r="B82" s="27"/>
      <c r="C82" s="32"/>
      <c r="D82" s="27"/>
      <c r="E82" s="32"/>
      <c r="F82" s="27"/>
    </row>
    <row r="83" spans="1:6" x14ac:dyDescent="0.2">
      <c r="A83" s="31" t="s">
        <v>133</v>
      </c>
      <c r="B83" s="32"/>
      <c r="C83" s="32"/>
      <c r="D83" s="32"/>
      <c r="E83" s="54"/>
      <c r="F83" s="46"/>
    </row>
    <row r="84" spans="1:6" x14ac:dyDescent="0.2">
      <c r="A84" s="23" t="s">
        <v>79</v>
      </c>
      <c r="B84" s="25"/>
      <c r="C84" s="26"/>
      <c r="D84" s="26"/>
      <c r="E84" s="26"/>
      <c r="F84" s="27"/>
    </row>
    <row r="85" spans="1:6" ht="12.95" customHeight="1" x14ac:dyDescent="0.2">
      <c r="A85" s="31" t="s">
        <v>134</v>
      </c>
      <c r="B85" s="27"/>
      <c r="C85" s="32"/>
      <c r="D85" s="27"/>
      <c r="E85" s="32"/>
      <c r="F85" s="27"/>
    </row>
    <row r="86" spans="1:6" x14ac:dyDescent="0.2">
      <c r="A86" s="31" t="s">
        <v>135</v>
      </c>
      <c r="B86" s="32"/>
      <c r="C86" s="32"/>
      <c r="D86" s="32"/>
      <c r="E86" s="54"/>
      <c r="F86" s="46"/>
    </row>
    <row r="87" spans="1:6" x14ac:dyDescent="0.2">
      <c r="A87" s="36" t="s">
        <v>136</v>
      </c>
      <c r="B87" s="36"/>
      <c r="C87" s="36"/>
      <c r="D87" s="36"/>
      <c r="E87" s="54"/>
      <c r="F87" s="46"/>
    </row>
    <row r="88" spans="1:6" x14ac:dyDescent="0.2">
      <c r="A88" s="40"/>
      <c r="B88" s="27"/>
      <c r="C88" s="27"/>
      <c r="D88" s="27"/>
      <c r="E88" s="46"/>
      <c r="F88" s="46"/>
    </row>
    <row r="89" spans="1:6" hidden="1" x14ac:dyDescent="0.2">
      <c r="A89" s="40"/>
      <c r="B89" s="27"/>
      <c r="C89" s="27"/>
      <c r="D89" s="27"/>
      <c r="E89" s="46"/>
      <c r="F89" s="46"/>
    </row>
    <row r="90" spans="1:6" hidden="1" x14ac:dyDescent="0.2"/>
    <row r="91" spans="1:6" hidden="1" x14ac:dyDescent="0.2"/>
    <row r="92" spans="1:6" hidden="1" x14ac:dyDescent="0.2"/>
    <row r="93" spans="1:6" hidden="1" x14ac:dyDescent="0.2"/>
    <row r="94" spans="1:6" ht="12.75" hidden="1" customHeight="1" x14ac:dyDescent="0.2"/>
    <row r="95" spans="1:6" hidden="1" x14ac:dyDescent="0.2"/>
    <row r="96" spans="1:6" hidden="1" x14ac:dyDescent="0.2"/>
    <row r="97" spans="1:6" hidden="1" x14ac:dyDescent="0.2">
      <c r="A97" s="55"/>
      <c r="B97" s="46"/>
      <c r="C97" s="46"/>
      <c r="D97" s="46"/>
      <c r="E97" s="46"/>
      <c r="F97" s="46"/>
    </row>
    <row r="98" spans="1:6" hidden="1" x14ac:dyDescent="0.2">
      <c r="A98" s="55"/>
      <c r="B98" s="46"/>
      <c r="C98" s="46"/>
      <c r="D98" s="46"/>
      <c r="E98" s="46"/>
      <c r="F98" s="46"/>
    </row>
    <row r="99" spans="1:6" hidden="1" x14ac:dyDescent="0.2">
      <c r="A99" s="55"/>
      <c r="B99" s="46"/>
      <c r="C99" s="46"/>
      <c r="D99" s="46"/>
      <c r="E99" s="46"/>
      <c r="F99" s="46"/>
    </row>
    <row r="100" spans="1:6" hidden="1" x14ac:dyDescent="0.2">
      <c r="A100" s="55"/>
      <c r="B100" s="46"/>
      <c r="C100" s="46"/>
      <c r="D100" s="46"/>
      <c r="E100" s="46"/>
      <c r="F100" s="46"/>
    </row>
    <row r="101" spans="1:6" hidden="1" x14ac:dyDescent="0.2">
      <c r="A101" s="55"/>
      <c r="B101" s="46"/>
      <c r="C101" s="46"/>
      <c r="D101" s="46"/>
      <c r="E101" s="46"/>
      <c r="F101" s="46"/>
    </row>
    <row r="102" spans="1:6" hidden="1" x14ac:dyDescent="0.2"/>
    <row r="103" spans="1:6" hidden="1" x14ac:dyDescent="0.2"/>
    <row r="104" spans="1:6" hidden="1" x14ac:dyDescent="0.2"/>
    <row r="105" spans="1:6" hidden="1" x14ac:dyDescent="0.2"/>
    <row r="106" spans="1:6" hidden="1" x14ac:dyDescent="0.2"/>
    <row r="107" spans="1:6" hidden="1" x14ac:dyDescent="0.2"/>
    <row r="108" spans="1:6" hidden="1" x14ac:dyDescent="0.2"/>
    <row r="109" spans="1:6" hidden="1"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sheetData>
  <sheetProtection sheet="1" formatCells="0" formatRows="0" insertColumns="0" insertRows="0" deleteRows="0"/>
  <mergeCells count="15">
    <mergeCell ref="B7:E7"/>
    <mergeCell ref="B5:E5"/>
    <mergeCell ref="D76:E76"/>
    <mergeCell ref="A1:E1"/>
    <mergeCell ref="A17:E17"/>
    <mergeCell ref="A68:E68"/>
    <mergeCell ref="B2:E2"/>
    <mergeCell ref="B3:E3"/>
    <mergeCell ref="B4:E4"/>
    <mergeCell ref="A8:E8"/>
    <mergeCell ref="A9:E9"/>
    <mergeCell ref="B6:E6"/>
    <mergeCell ref="D15:E15"/>
    <mergeCell ref="D66:E6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4 A70 A75 A19:A57 A58:A65">
      <formula1>$B$4</formula1>
      <formula2>$B$5</formula2>
    </dataValidation>
    <dataValidation allowBlank="1" showInputMessage="1" showErrorMessage="1" prompt="Insert additional rows as needed:_x000a_- 'right click' on a row number (left of screen)_x000a_- select 'Insert' (this will insert a row above it)" sqref="A69 A18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71 A72 A73 A74">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B12:B14 B70:B75 B19:B57 B58:B65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2"/>
  <sheetViews>
    <sheetView zoomScaleNormal="100" workbookViewId="0">
      <selection sqref="A1:E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2" t="s">
        <v>109</v>
      </c>
      <c r="B1" s="172"/>
      <c r="C1" s="172"/>
      <c r="D1" s="172"/>
      <c r="E1" s="172"/>
      <c r="F1" s="38"/>
    </row>
    <row r="2" spans="1:6" ht="21" customHeight="1" x14ac:dyDescent="0.2">
      <c r="A2" s="4" t="s">
        <v>52</v>
      </c>
      <c r="B2" s="175" t="str">
        <f>'Summary and sign-off'!B2:F2</f>
        <v>Tertiary Education Commission (TEC)</v>
      </c>
      <c r="C2" s="175"/>
      <c r="D2" s="175"/>
      <c r="E2" s="175"/>
      <c r="F2" s="38"/>
    </row>
    <row r="3" spans="1:6" ht="21" customHeight="1" x14ac:dyDescent="0.2">
      <c r="A3" s="4" t="s">
        <v>110</v>
      </c>
      <c r="B3" s="175" t="str">
        <f>'Summary and sign-off'!B3:F3</f>
        <v>Tim Fowler</v>
      </c>
      <c r="C3" s="175"/>
      <c r="D3" s="175"/>
      <c r="E3" s="175"/>
      <c r="F3" s="38"/>
    </row>
    <row r="4" spans="1:6" ht="21" customHeight="1" x14ac:dyDescent="0.2">
      <c r="A4" s="4" t="s">
        <v>111</v>
      </c>
      <c r="B4" s="175">
        <f>'Summary and sign-off'!B4:F4</f>
        <v>43617</v>
      </c>
      <c r="C4" s="175"/>
      <c r="D4" s="175"/>
      <c r="E4" s="175"/>
      <c r="F4" s="38"/>
    </row>
    <row r="5" spans="1:6" ht="21" customHeight="1" x14ac:dyDescent="0.2">
      <c r="A5" s="4" t="s">
        <v>112</v>
      </c>
      <c r="B5" s="175">
        <f>'Summary and sign-off'!B5:F5</f>
        <v>44012</v>
      </c>
      <c r="C5" s="175"/>
      <c r="D5" s="175"/>
      <c r="E5" s="175"/>
      <c r="F5" s="38"/>
    </row>
    <row r="6" spans="1:6" ht="21" customHeight="1" x14ac:dyDescent="0.2">
      <c r="A6" s="4" t="s">
        <v>113</v>
      </c>
      <c r="B6" s="170" t="s">
        <v>81</v>
      </c>
      <c r="C6" s="170"/>
      <c r="D6" s="170"/>
      <c r="E6" s="170"/>
      <c r="F6" s="38"/>
    </row>
    <row r="7" spans="1:6" ht="21" customHeight="1" x14ac:dyDescent="0.2">
      <c r="A7" s="4" t="s">
        <v>56</v>
      </c>
      <c r="B7" s="170" t="s">
        <v>83</v>
      </c>
      <c r="C7" s="170"/>
      <c r="D7" s="170"/>
      <c r="E7" s="170"/>
      <c r="F7" s="38"/>
    </row>
    <row r="8" spans="1:6" ht="35.25" customHeight="1" x14ac:dyDescent="0.25">
      <c r="A8" s="185" t="s">
        <v>137</v>
      </c>
      <c r="B8" s="185"/>
      <c r="C8" s="186"/>
      <c r="D8" s="186"/>
      <c r="E8" s="186"/>
      <c r="F8" s="42"/>
    </row>
    <row r="9" spans="1:6" ht="35.25" customHeight="1" x14ac:dyDescent="0.25">
      <c r="A9" s="183" t="s">
        <v>138</v>
      </c>
      <c r="B9" s="184"/>
      <c r="C9" s="184"/>
      <c r="D9" s="184"/>
      <c r="E9" s="18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43546</v>
      </c>
      <c r="B12" s="158">
        <v>35.65</v>
      </c>
      <c r="C12" s="162" t="s">
        <v>217</v>
      </c>
      <c r="D12" s="162" t="s">
        <v>218</v>
      </c>
      <c r="E12" s="163" t="s">
        <v>216</v>
      </c>
      <c r="F12" s="2"/>
    </row>
    <row r="13" spans="1:6" s="87" customFormat="1" x14ac:dyDescent="0.2">
      <c r="A13" s="157">
        <v>43609</v>
      </c>
      <c r="B13" s="158">
        <v>74.349999999999994</v>
      </c>
      <c r="C13" s="162" t="s">
        <v>219</v>
      </c>
      <c r="D13" s="162" t="s">
        <v>220</v>
      </c>
      <c r="E13" s="163" t="s">
        <v>216</v>
      </c>
      <c r="F13" s="2"/>
    </row>
    <row r="14" spans="1:6" s="87" customFormat="1" x14ac:dyDescent="0.2">
      <c r="A14" s="157">
        <v>43654</v>
      </c>
      <c r="B14" s="158">
        <v>46.12</v>
      </c>
      <c r="C14" s="162" t="s">
        <v>221</v>
      </c>
      <c r="D14" s="162" t="s">
        <v>222</v>
      </c>
      <c r="E14" s="163" t="s">
        <v>223</v>
      </c>
      <c r="F14" s="2"/>
    </row>
    <row r="15" spans="1:6" s="87" customFormat="1" x14ac:dyDescent="0.2">
      <c r="A15" s="157">
        <v>43677</v>
      </c>
      <c r="B15" s="158">
        <v>55.22</v>
      </c>
      <c r="C15" s="162" t="s">
        <v>255</v>
      </c>
      <c r="D15" s="162" t="s">
        <v>218</v>
      </c>
      <c r="E15" s="163" t="s">
        <v>216</v>
      </c>
      <c r="F15" s="2"/>
    </row>
    <row r="16" spans="1:6" s="87" customFormat="1" ht="25.5" x14ac:dyDescent="0.2">
      <c r="A16" s="157">
        <v>43755</v>
      </c>
      <c r="B16" s="158">
        <v>8.6999999999999993</v>
      </c>
      <c r="C16" s="162" t="s">
        <v>256</v>
      </c>
      <c r="D16" s="162" t="s">
        <v>218</v>
      </c>
      <c r="E16" s="163" t="s">
        <v>224</v>
      </c>
      <c r="F16" s="2"/>
    </row>
    <row r="17" spans="1:6" s="87" customFormat="1" x14ac:dyDescent="0.2">
      <c r="A17" s="157">
        <v>43760</v>
      </c>
      <c r="B17" s="158">
        <v>11.74</v>
      </c>
      <c r="C17" s="162" t="s">
        <v>257</v>
      </c>
      <c r="D17" s="162" t="s">
        <v>220</v>
      </c>
      <c r="E17" s="163" t="s">
        <v>216</v>
      </c>
      <c r="F17" s="2"/>
    </row>
    <row r="18" spans="1:6" s="87" customFormat="1" x14ac:dyDescent="0.2">
      <c r="A18" s="157">
        <v>43762</v>
      </c>
      <c r="B18" s="158">
        <v>39.57</v>
      </c>
      <c r="C18" s="162" t="s">
        <v>258</v>
      </c>
      <c r="D18" s="162" t="s">
        <v>218</v>
      </c>
      <c r="E18" s="163" t="s">
        <v>216</v>
      </c>
      <c r="F18" s="2"/>
    </row>
    <row r="19" spans="1:6" s="87" customFormat="1" x14ac:dyDescent="0.2">
      <c r="A19" s="157">
        <v>43768</v>
      </c>
      <c r="B19" s="158">
        <v>7.83</v>
      </c>
      <c r="C19" s="162" t="s">
        <v>225</v>
      </c>
      <c r="D19" s="162" t="s">
        <v>218</v>
      </c>
      <c r="E19" s="163" t="s">
        <v>216</v>
      </c>
      <c r="F19" s="2"/>
    </row>
    <row r="20" spans="1:6" s="87" customFormat="1" x14ac:dyDescent="0.2">
      <c r="A20" s="157">
        <v>43788</v>
      </c>
      <c r="B20" s="158">
        <v>54.35</v>
      </c>
      <c r="C20" s="162" t="s">
        <v>226</v>
      </c>
      <c r="D20" s="162" t="s">
        <v>218</v>
      </c>
      <c r="E20" s="163" t="s">
        <v>216</v>
      </c>
      <c r="F20" s="2"/>
    </row>
    <row r="21" spans="1:6" s="87" customFormat="1" ht="11.25" hidden="1" customHeight="1" x14ac:dyDescent="0.2">
      <c r="A21" s="137"/>
      <c r="B21" s="134"/>
      <c r="C21" s="138"/>
      <c r="D21" s="138"/>
      <c r="E21" s="139"/>
      <c r="F21" s="2"/>
    </row>
    <row r="22" spans="1:6" ht="34.5" customHeight="1" x14ac:dyDescent="0.2">
      <c r="A22" s="88" t="s">
        <v>142</v>
      </c>
      <c r="B22" s="97">
        <f>SUM(B11:B21)</f>
        <v>333.53000000000003</v>
      </c>
      <c r="C22" s="106" t="str">
        <f>IF(SUBTOTAL(3,B11:B21)=SUBTOTAL(103,B11:B21),'Summary and sign-off'!$A$48,'Summary and sign-off'!$A$49)</f>
        <v>Check - there are no hidden rows with data</v>
      </c>
      <c r="D22" s="176" t="str">
        <f>IF('Summary and sign-off'!F58='Summary and sign-off'!F54,'Summary and sign-off'!A51,'Summary and sign-off'!A50)</f>
        <v>Check - each entry provides sufficient information</v>
      </c>
      <c r="E22" s="176"/>
      <c r="F22" s="2"/>
    </row>
    <row r="23" spans="1:6" x14ac:dyDescent="0.2">
      <c r="A23" s="21"/>
      <c r="B23" s="20"/>
      <c r="C23" s="20"/>
      <c r="D23" s="20"/>
      <c r="E23" s="20"/>
      <c r="F23" s="38"/>
    </row>
    <row r="24" spans="1:6" x14ac:dyDescent="0.2">
      <c r="A24" s="21" t="s">
        <v>73</v>
      </c>
      <c r="B24" s="22"/>
      <c r="C24" s="27"/>
      <c r="D24" s="20"/>
      <c r="E24" s="20"/>
      <c r="F24" s="38"/>
    </row>
    <row r="25" spans="1:6" ht="12.75" customHeight="1" x14ac:dyDescent="0.2">
      <c r="A25" s="23" t="s">
        <v>143</v>
      </c>
      <c r="B25" s="23"/>
      <c r="C25" s="23"/>
      <c r="D25" s="23"/>
      <c r="E25" s="23"/>
      <c r="F25" s="38"/>
    </row>
    <row r="26" spans="1:6" x14ac:dyDescent="0.2">
      <c r="A26" s="23" t="s">
        <v>144</v>
      </c>
      <c r="B26" s="31"/>
      <c r="C26" s="43"/>
      <c r="D26" s="44"/>
      <c r="E26" s="44"/>
      <c r="F26" s="38"/>
    </row>
    <row r="27" spans="1:6" x14ac:dyDescent="0.2">
      <c r="A27" s="23" t="s">
        <v>79</v>
      </c>
      <c r="B27" s="25"/>
      <c r="C27" s="26"/>
      <c r="D27" s="26"/>
      <c r="E27" s="26"/>
      <c r="F27" s="27"/>
    </row>
    <row r="28" spans="1:6" x14ac:dyDescent="0.2">
      <c r="A28" s="31" t="s">
        <v>145</v>
      </c>
      <c r="B28" s="31"/>
      <c r="C28" s="43"/>
      <c r="D28" s="43"/>
      <c r="E28" s="43"/>
      <c r="F28" s="38"/>
    </row>
    <row r="29" spans="1:6" ht="12.75" customHeight="1" x14ac:dyDescent="0.2">
      <c r="A29" s="31" t="s">
        <v>146</v>
      </c>
      <c r="B29" s="31"/>
      <c r="C29" s="45"/>
      <c r="D29" s="45"/>
      <c r="E29" s="33"/>
      <c r="F29" s="38"/>
    </row>
    <row r="30" spans="1:6" x14ac:dyDescent="0.2">
      <c r="A30" s="20"/>
      <c r="B30" s="20"/>
      <c r="C30" s="20"/>
      <c r="D30" s="20"/>
      <c r="E30" s="20"/>
      <c r="F30" s="38"/>
    </row>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x14ac:dyDescent="0.2"/>
    <row r="51" x14ac:dyDescent="0.2"/>
    <row r="52" x14ac:dyDescent="0.2"/>
  </sheetData>
  <sheetProtection sheet="1" formatCells="0" insertRows="0" deleteRows="0"/>
  <mergeCells count="10">
    <mergeCell ref="D22:E22"/>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8"/>
  <sheetViews>
    <sheetView zoomScaleNormal="100" workbookViewId="0">
      <selection sqref="A1:E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2" t="s">
        <v>109</v>
      </c>
      <c r="B1" s="172"/>
      <c r="C1" s="172"/>
      <c r="D1" s="172"/>
      <c r="E1" s="172"/>
      <c r="F1" s="24"/>
    </row>
    <row r="2" spans="1:6" ht="21" customHeight="1" x14ac:dyDescent="0.2">
      <c r="A2" s="4" t="s">
        <v>52</v>
      </c>
      <c r="B2" s="175" t="str">
        <f>'Summary and sign-off'!B2:F2</f>
        <v>Tertiary Education Commission (TEC)</v>
      </c>
      <c r="C2" s="175"/>
      <c r="D2" s="175"/>
      <c r="E2" s="175"/>
      <c r="F2" s="24"/>
    </row>
    <row r="3" spans="1:6" ht="21" customHeight="1" x14ac:dyDescent="0.2">
      <c r="A3" s="4" t="s">
        <v>110</v>
      </c>
      <c r="B3" s="175" t="str">
        <f>'Summary and sign-off'!B3:F3</f>
        <v>Tim Fowler</v>
      </c>
      <c r="C3" s="175"/>
      <c r="D3" s="175"/>
      <c r="E3" s="175"/>
      <c r="F3" s="24"/>
    </row>
    <row r="4" spans="1:6" ht="21" customHeight="1" x14ac:dyDescent="0.2">
      <c r="A4" s="4" t="s">
        <v>111</v>
      </c>
      <c r="B4" s="175">
        <f>'Summary and sign-off'!B4:F4</f>
        <v>43617</v>
      </c>
      <c r="C4" s="175"/>
      <c r="D4" s="175"/>
      <c r="E4" s="175"/>
      <c r="F4" s="24"/>
    </row>
    <row r="5" spans="1:6" ht="21" customHeight="1" x14ac:dyDescent="0.2">
      <c r="A5" s="4" t="s">
        <v>112</v>
      </c>
      <c r="B5" s="175">
        <f>'Summary and sign-off'!B5:F5</f>
        <v>44012</v>
      </c>
      <c r="C5" s="175"/>
      <c r="D5" s="175"/>
      <c r="E5" s="175"/>
      <c r="F5" s="24"/>
    </row>
    <row r="6" spans="1:6" ht="21" customHeight="1" x14ac:dyDescent="0.2">
      <c r="A6" s="4" t="s">
        <v>113</v>
      </c>
      <c r="B6" s="170" t="s">
        <v>81</v>
      </c>
      <c r="C6" s="170"/>
      <c r="D6" s="170"/>
      <c r="E6" s="170"/>
      <c r="F6" s="34"/>
    </row>
    <row r="7" spans="1:6" ht="21" customHeight="1" x14ac:dyDescent="0.2">
      <c r="A7" s="4" t="s">
        <v>56</v>
      </c>
      <c r="B7" s="170" t="s">
        <v>83</v>
      </c>
      <c r="C7" s="170"/>
      <c r="D7" s="170"/>
      <c r="E7" s="170"/>
      <c r="F7" s="34"/>
    </row>
    <row r="8" spans="1:6" ht="35.25" customHeight="1" x14ac:dyDescent="0.2">
      <c r="A8" s="179" t="s">
        <v>147</v>
      </c>
      <c r="B8" s="179"/>
      <c r="C8" s="186"/>
      <c r="D8" s="186"/>
      <c r="E8" s="186"/>
      <c r="F8" s="24"/>
    </row>
    <row r="9" spans="1:6" ht="35.25" customHeight="1" x14ac:dyDescent="0.2">
      <c r="A9" s="187" t="s">
        <v>148</v>
      </c>
      <c r="B9" s="188"/>
      <c r="C9" s="188"/>
      <c r="D9" s="188"/>
      <c r="E9" s="18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1">
        <v>43677</v>
      </c>
      <c r="B12" s="158">
        <v>1.02</v>
      </c>
      <c r="C12" s="162" t="s">
        <v>170</v>
      </c>
      <c r="D12" s="162" t="s">
        <v>171</v>
      </c>
      <c r="E12" s="163" t="s">
        <v>215</v>
      </c>
      <c r="F12" s="3"/>
    </row>
    <row r="13" spans="1:6" s="87" customFormat="1" x14ac:dyDescent="0.2">
      <c r="A13" s="161">
        <v>43677</v>
      </c>
      <c r="B13" s="158">
        <v>72</v>
      </c>
      <c r="C13" s="162" t="s">
        <v>172</v>
      </c>
      <c r="D13" s="162" t="s">
        <v>171</v>
      </c>
      <c r="E13" s="163" t="s">
        <v>215</v>
      </c>
      <c r="F13" s="3"/>
    </row>
    <row r="14" spans="1:6" s="87" customFormat="1" x14ac:dyDescent="0.2">
      <c r="A14" s="161">
        <v>43677</v>
      </c>
      <c r="B14" s="158">
        <v>15</v>
      </c>
      <c r="C14" s="162" t="s">
        <v>173</v>
      </c>
      <c r="D14" s="162" t="s">
        <v>174</v>
      </c>
      <c r="E14" s="163" t="s">
        <v>215</v>
      </c>
      <c r="F14" s="3"/>
    </row>
    <row r="15" spans="1:6" s="87" customFormat="1" x14ac:dyDescent="0.2">
      <c r="A15" s="161">
        <v>43708</v>
      </c>
      <c r="B15" s="158">
        <v>0.94</v>
      </c>
      <c r="C15" s="162" t="s">
        <v>175</v>
      </c>
      <c r="D15" s="162" t="s">
        <v>171</v>
      </c>
      <c r="E15" s="163" t="s">
        <v>215</v>
      </c>
      <c r="F15" s="3"/>
    </row>
    <row r="16" spans="1:6" s="87" customFormat="1" x14ac:dyDescent="0.2">
      <c r="A16" s="161">
        <v>43708</v>
      </c>
      <c r="B16" s="158">
        <v>32</v>
      </c>
      <c r="C16" s="162" t="s">
        <v>176</v>
      </c>
      <c r="D16" s="162" t="s">
        <v>171</v>
      </c>
      <c r="E16" s="163" t="s">
        <v>215</v>
      </c>
      <c r="F16" s="3"/>
    </row>
    <row r="17" spans="1:6" s="87" customFormat="1" x14ac:dyDescent="0.2">
      <c r="A17" s="161">
        <v>43708</v>
      </c>
      <c r="B17" s="158">
        <v>15</v>
      </c>
      <c r="C17" s="162" t="s">
        <v>177</v>
      </c>
      <c r="D17" s="162" t="s">
        <v>174</v>
      </c>
      <c r="E17" s="163" t="s">
        <v>215</v>
      </c>
      <c r="F17" s="3"/>
    </row>
    <row r="18" spans="1:6" s="87" customFormat="1" x14ac:dyDescent="0.2">
      <c r="A18" s="161">
        <v>43738</v>
      </c>
      <c r="B18" s="158">
        <v>2.740000000000002</v>
      </c>
      <c r="C18" s="162" t="s">
        <v>178</v>
      </c>
      <c r="D18" s="162" t="s">
        <v>171</v>
      </c>
      <c r="E18" s="163" t="s">
        <v>215</v>
      </c>
      <c r="F18" s="3"/>
    </row>
    <row r="19" spans="1:6" s="87" customFormat="1" x14ac:dyDescent="0.2">
      <c r="A19" s="161">
        <v>43738</v>
      </c>
      <c r="B19" s="158">
        <v>32</v>
      </c>
      <c r="C19" s="162" t="s">
        <v>179</v>
      </c>
      <c r="D19" s="162" t="s">
        <v>171</v>
      </c>
      <c r="E19" s="163" t="s">
        <v>215</v>
      </c>
      <c r="F19" s="3"/>
    </row>
    <row r="20" spans="1:6" s="87" customFormat="1" x14ac:dyDescent="0.2">
      <c r="A20" s="161">
        <v>43738</v>
      </c>
      <c r="B20" s="158">
        <v>15</v>
      </c>
      <c r="C20" s="162" t="s">
        <v>180</v>
      </c>
      <c r="D20" s="162" t="s">
        <v>174</v>
      </c>
      <c r="E20" s="163" t="s">
        <v>215</v>
      </c>
      <c r="F20" s="3"/>
    </row>
    <row r="21" spans="1:6" s="87" customFormat="1" x14ac:dyDescent="0.2">
      <c r="A21" s="161">
        <v>43769</v>
      </c>
      <c r="B21" s="158">
        <v>2.4</v>
      </c>
      <c r="C21" s="162" t="s">
        <v>181</v>
      </c>
      <c r="D21" s="162" t="s">
        <v>171</v>
      </c>
      <c r="E21" s="163" t="s">
        <v>215</v>
      </c>
      <c r="F21" s="3"/>
    </row>
    <row r="22" spans="1:6" s="87" customFormat="1" x14ac:dyDescent="0.2">
      <c r="A22" s="161">
        <v>43769</v>
      </c>
      <c r="B22" s="158">
        <v>32</v>
      </c>
      <c r="C22" s="162" t="s">
        <v>182</v>
      </c>
      <c r="D22" s="162" t="s">
        <v>171</v>
      </c>
      <c r="E22" s="163" t="s">
        <v>215</v>
      </c>
      <c r="F22" s="3"/>
    </row>
    <row r="23" spans="1:6" s="87" customFormat="1" x14ac:dyDescent="0.2">
      <c r="A23" s="161">
        <v>43769</v>
      </c>
      <c r="B23" s="158">
        <v>15</v>
      </c>
      <c r="C23" s="162" t="s">
        <v>183</v>
      </c>
      <c r="D23" s="162" t="s">
        <v>174</v>
      </c>
      <c r="E23" s="163" t="s">
        <v>215</v>
      </c>
      <c r="F23" s="3"/>
    </row>
    <row r="24" spans="1:6" s="87" customFormat="1" x14ac:dyDescent="0.2">
      <c r="A24" s="161">
        <v>43799</v>
      </c>
      <c r="B24" s="158">
        <v>32</v>
      </c>
      <c r="C24" s="162" t="s">
        <v>184</v>
      </c>
      <c r="D24" s="162" t="s">
        <v>171</v>
      </c>
      <c r="E24" s="163" t="s">
        <v>215</v>
      </c>
      <c r="F24" s="3"/>
    </row>
    <row r="25" spans="1:6" s="87" customFormat="1" x14ac:dyDescent="0.2">
      <c r="A25" s="161">
        <v>43799</v>
      </c>
      <c r="B25" s="158">
        <v>0.92</v>
      </c>
      <c r="C25" s="162" t="s">
        <v>185</v>
      </c>
      <c r="D25" s="162" t="s">
        <v>171</v>
      </c>
      <c r="E25" s="163" t="s">
        <v>215</v>
      </c>
      <c r="F25" s="3"/>
    </row>
    <row r="26" spans="1:6" s="87" customFormat="1" x14ac:dyDescent="0.2">
      <c r="A26" s="161">
        <v>43799</v>
      </c>
      <c r="B26" s="158">
        <v>15.85</v>
      </c>
      <c r="C26" s="162" t="s">
        <v>186</v>
      </c>
      <c r="D26" s="162" t="s">
        <v>174</v>
      </c>
      <c r="E26" s="163" t="s">
        <v>215</v>
      </c>
      <c r="F26" s="3"/>
    </row>
    <row r="27" spans="1:6" s="87" customFormat="1" x14ac:dyDescent="0.2">
      <c r="A27" s="161">
        <v>43830</v>
      </c>
      <c r="B27" s="158">
        <v>112</v>
      </c>
      <c r="C27" s="162" t="s">
        <v>187</v>
      </c>
      <c r="D27" s="162" t="s">
        <v>171</v>
      </c>
      <c r="E27" s="163" t="s">
        <v>215</v>
      </c>
      <c r="F27" s="3"/>
    </row>
    <row r="28" spans="1:6" s="87" customFormat="1" x14ac:dyDescent="0.2">
      <c r="A28" s="161">
        <v>43830</v>
      </c>
      <c r="B28" s="158">
        <v>2.0700000000000003</v>
      </c>
      <c r="C28" s="162" t="s">
        <v>188</v>
      </c>
      <c r="D28" s="162" t="s">
        <v>171</v>
      </c>
      <c r="E28" s="163" t="s">
        <v>215</v>
      </c>
      <c r="F28" s="3"/>
    </row>
    <row r="29" spans="1:6" s="87" customFormat="1" x14ac:dyDescent="0.2">
      <c r="A29" s="161">
        <v>43830</v>
      </c>
      <c r="B29" s="158">
        <v>15</v>
      </c>
      <c r="C29" s="162" t="s">
        <v>189</v>
      </c>
      <c r="D29" s="162" t="s">
        <v>174</v>
      </c>
      <c r="E29" s="163" t="s">
        <v>215</v>
      </c>
      <c r="F29" s="3"/>
    </row>
    <row r="30" spans="1:6" s="87" customFormat="1" x14ac:dyDescent="0.2">
      <c r="A30" s="161">
        <v>43852</v>
      </c>
      <c r="B30" s="158">
        <v>21.74</v>
      </c>
      <c r="C30" s="162" t="s">
        <v>190</v>
      </c>
      <c r="D30" s="162" t="s">
        <v>191</v>
      </c>
      <c r="E30" s="163" t="s">
        <v>215</v>
      </c>
      <c r="F30" s="3"/>
    </row>
    <row r="31" spans="1:6" s="87" customFormat="1" x14ac:dyDescent="0.2">
      <c r="A31" s="161">
        <v>43861</v>
      </c>
      <c r="B31" s="158">
        <v>32</v>
      </c>
      <c r="C31" s="162" t="s">
        <v>192</v>
      </c>
      <c r="D31" s="162" t="s">
        <v>171</v>
      </c>
      <c r="E31" s="163" t="s">
        <v>215</v>
      </c>
      <c r="F31" s="3"/>
    </row>
    <row r="32" spans="1:6" s="87" customFormat="1" x14ac:dyDescent="0.2">
      <c r="A32" s="161">
        <v>43861</v>
      </c>
      <c r="B32" s="158">
        <v>2.41</v>
      </c>
      <c r="C32" s="162" t="s">
        <v>193</v>
      </c>
      <c r="D32" s="162" t="s">
        <v>171</v>
      </c>
      <c r="E32" s="163" t="s">
        <v>215</v>
      </c>
      <c r="F32" s="3"/>
    </row>
    <row r="33" spans="1:6" s="87" customFormat="1" x14ac:dyDescent="0.2">
      <c r="A33" s="161">
        <v>43861</v>
      </c>
      <c r="B33" s="158">
        <v>15</v>
      </c>
      <c r="C33" s="162" t="s">
        <v>194</v>
      </c>
      <c r="D33" s="162" t="s">
        <v>174</v>
      </c>
      <c r="E33" s="163" t="s">
        <v>215</v>
      </c>
      <c r="F33" s="3"/>
    </row>
    <row r="34" spans="1:6" s="87" customFormat="1" x14ac:dyDescent="0.2">
      <c r="A34" s="161">
        <v>43890</v>
      </c>
      <c r="B34" s="158">
        <v>32</v>
      </c>
      <c r="C34" s="162" t="s">
        <v>195</v>
      </c>
      <c r="D34" s="162" t="s">
        <v>171</v>
      </c>
      <c r="E34" s="163" t="s">
        <v>215</v>
      </c>
      <c r="F34" s="3"/>
    </row>
    <row r="35" spans="1:6" s="87" customFormat="1" x14ac:dyDescent="0.2">
      <c r="A35" s="161">
        <v>43890</v>
      </c>
      <c r="B35" s="158">
        <v>2.92</v>
      </c>
      <c r="C35" s="162" t="s">
        <v>196</v>
      </c>
      <c r="D35" s="162" t="s">
        <v>171</v>
      </c>
      <c r="E35" s="163" t="s">
        <v>215</v>
      </c>
      <c r="F35" s="3"/>
    </row>
    <row r="36" spans="1:6" s="87" customFormat="1" x14ac:dyDescent="0.2">
      <c r="A36" s="161">
        <v>43890</v>
      </c>
      <c r="B36" s="158">
        <v>15</v>
      </c>
      <c r="C36" s="162" t="s">
        <v>197</v>
      </c>
      <c r="D36" s="162" t="s">
        <v>174</v>
      </c>
      <c r="E36" s="163" t="s">
        <v>215</v>
      </c>
      <c r="F36" s="3"/>
    </row>
    <row r="37" spans="1:6" s="87" customFormat="1" x14ac:dyDescent="0.2">
      <c r="A37" s="161">
        <v>43915</v>
      </c>
      <c r="B37" s="158">
        <v>43.95</v>
      </c>
      <c r="C37" s="162" t="s">
        <v>198</v>
      </c>
      <c r="D37" s="162" t="s">
        <v>191</v>
      </c>
      <c r="E37" s="163" t="s">
        <v>215</v>
      </c>
      <c r="F37" s="3"/>
    </row>
    <row r="38" spans="1:6" s="87" customFormat="1" x14ac:dyDescent="0.2">
      <c r="A38" s="161">
        <v>43921</v>
      </c>
      <c r="B38" s="158">
        <v>1.71</v>
      </c>
      <c r="C38" s="162" t="s">
        <v>199</v>
      </c>
      <c r="D38" s="162" t="s">
        <v>171</v>
      </c>
      <c r="E38" s="163" t="s">
        <v>215</v>
      </c>
      <c r="F38" s="3"/>
    </row>
    <row r="39" spans="1:6" s="87" customFormat="1" x14ac:dyDescent="0.2">
      <c r="A39" s="161">
        <v>43921</v>
      </c>
      <c r="B39" s="158">
        <v>32</v>
      </c>
      <c r="C39" s="162" t="s">
        <v>200</v>
      </c>
      <c r="D39" s="162" t="s">
        <v>171</v>
      </c>
      <c r="E39" s="163" t="s">
        <v>215</v>
      </c>
      <c r="F39" s="3"/>
    </row>
    <row r="40" spans="1:6" s="87" customFormat="1" x14ac:dyDescent="0.2">
      <c r="A40" s="161">
        <v>43921</v>
      </c>
      <c r="B40" s="158">
        <v>15</v>
      </c>
      <c r="C40" s="162" t="s">
        <v>201</v>
      </c>
      <c r="D40" s="162" t="s">
        <v>174</v>
      </c>
      <c r="E40" s="163" t="s">
        <v>215</v>
      </c>
      <c r="F40" s="3"/>
    </row>
    <row r="41" spans="1:6" s="87" customFormat="1" x14ac:dyDescent="0.2">
      <c r="A41" s="161">
        <v>43951</v>
      </c>
      <c r="B41" s="158">
        <v>1.1100000000000001</v>
      </c>
      <c r="C41" s="162" t="s">
        <v>202</v>
      </c>
      <c r="D41" s="162" t="s">
        <v>171</v>
      </c>
      <c r="E41" s="163" t="s">
        <v>215</v>
      </c>
      <c r="F41" s="3"/>
    </row>
    <row r="42" spans="1:6" s="87" customFormat="1" x14ac:dyDescent="0.2">
      <c r="A42" s="161">
        <v>43951</v>
      </c>
      <c r="B42" s="158">
        <v>32</v>
      </c>
      <c r="C42" s="162" t="s">
        <v>203</v>
      </c>
      <c r="D42" s="162" t="s">
        <v>171</v>
      </c>
      <c r="E42" s="163" t="s">
        <v>215</v>
      </c>
      <c r="F42" s="3"/>
    </row>
    <row r="43" spans="1:6" s="87" customFormat="1" x14ac:dyDescent="0.2">
      <c r="A43" s="161">
        <v>43951</v>
      </c>
      <c r="B43" s="158">
        <v>15</v>
      </c>
      <c r="C43" s="162" t="s">
        <v>204</v>
      </c>
      <c r="D43" s="162" t="s">
        <v>174</v>
      </c>
      <c r="E43" s="163" t="s">
        <v>215</v>
      </c>
      <c r="F43" s="3"/>
    </row>
    <row r="44" spans="1:6" s="87" customFormat="1" x14ac:dyDescent="0.2">
      <c r="A44" s="161">
        <v>43952</v>
      </c>
      <c r="B44" s="158">
        <v>1086.96</v>
      </c>
      <c r="C44" s="162" t="s">
        <v>205</v>
      </c>
      <c r="D44" s="162" t="s">
        <v>191</v>
      </c>
      <c r="E44" s="163" t="s">
        <v>216</v>
      </c>
      <c r="F44" s="3"/>
    </row>
    <row r="45" spans="1:6" s="87" customFormat="1" x14ac:dyDescent="0.2">
      <c r="A45" s="161">
        <v>43982</v>
      </c>
      <c r="B45" s="158">
        <v>1.36</v>
      </c>
      <c r="C45" s="162" t="s">
        <v>206</v>
      </c>
      <c r="D45" s="162" t="s">
        <v>171</v>
      </c>
      <c r="E45" s="163" t="s">
        <v>215</v>
      </c>
      <c r="F45" s="3"/>
    </row>
    <row r="46" spans="1:6" s="87" customFormat="1" x14ac:dyDescent="0.2">
      <c r="A46" s="161">
        <v>43982</v>
      </c>
      <c r="B46" s="158">
        <v>32</v>
      </c>
      <c r="C46" s="162" t="s">
        <v>207</v>
      </c>
      <c r="D46" s="162" t="s">
        <v>171</v>
      </c>
      <c r="E46" s="163" t="s">
        <v>215</v>
      </c>
      <c r="F46" s="3"/>
    </row>
    <row r="47" spans="1:6" s="87" customFormat="1" x14ac:dyDescent="0.2">
      <c r="A47" s="161">
        <v>43982</v>
      </c>
      <c r="B47" s="158">
        <v>28.06</v>
      </c>
      <c r="C47" s="162" t="s">
        <v>208</v>
      </c>
      <c r="D47" s="162" t="s">
        <v>209</v>
      </c>
      <c r="E47" s="163" t="s">
        <v>215</v>
      </c>
      <c r="F47" s="3"/>
    </row>
    <row r="48" spans="1:6" s="87" customFormat="1" x14ac:dyDescent="0.2">
      <c r="A48" s="161">
        <v>43982</v>
      </c>
      <c r="B48" s="158">
        <v>15</v>
      </c>
      <c r="C48" s="162" t="s">
        <v>210</v>
      </c>
      <c r="D48" s="162" t="s">
        <v>174</v>
      </c>
      <c r="E48" s="163" t="s">
        <v>215</v>
      </c>
      <c r="F48" s="3"/>
    </row>
    <row r="49" spans="1:6" s="87" customFormat="1" x14ac:dyDescent="0.2">
      <c r="A49" s="161">
        <v>44012</v>
      </c>
      <c r="B49" s="158">
        <v>0.34</v>
      </c>
      <c r="C49" s="162" t="s">
        <v>211</v>
      </c>
      <c r="D49" s="162" t="s">
        <v>171</v>
      </c>
      <c r="E49" s="163" t="s">
        <v>215</v>
      </c>
      <c r="F49" s="3"/>
    </row>
    <row r="50" spans="1:6" s="87" customFormat="1" x14ac:dyDescent="0.2">
      <c r="A50" s="161">
        <v>44012</v>
      </c>
      <c r="B50" s="158">
        <v>32</v>
      </c>
      <c r="C50" s="162" t="s">
        <v>212</v>
      </c>
      <c r="D50" s="162" t="s">
        <v>171</v>
      </c>
      <c r="E50" s="163" t="s">
        <v>215</v>
      </c>
      <c r="F50" s="3"/>
    </row>
    <row r="51" spans="1:6" s="87" customFormat="1" x14ac:dyDescent="0.2">
      <c r="A51" s="161">
        <v>44012</v>
      </c>
      <c r="B51" s="158">
        <v>15</v>
      </c>
      <c r="C51" s="162" t="s">
        <v>213</v>
      </c>
      <c r="D51" s="162" t="s">
        <v>209</v>
      </c>
      <c r="E51" s="163" t="s">
        <v>215</v>
      </c>
      <c r="F51" s="3"/>
    </row>
    <row r="52" spans="1:6" s="87" customFormat="1" x14ac:dyDescent="0.2">
      <c r="A52" s="161">
        <v>44012</v>
      </c>
      <c r="B52" s="158">
        <v>15</v>
      </c>
      <c r="C52" s="162" t="s">
        <v>214</v>
      </c>
      <c r="D52" s="162" t="s">
        <v>174</v>
      </c>
      <c r="E52" s="163" t="s">
        <v>215</v>
      </c>
      <c r="F52" s="3"/>
    </row>
    <row r="53" spans="1:6" s="87" customFormat="1" hidden="1" x14ac:dyDescent="0.2">
      <c r="A53" s="137"/>
      <c r="B53" s="134"/>
      <c r="C53" s="138"/>
      <c r="D53" s="138"/>
      <c r="E53" s="139"/>
      <c r="F53" s="3"/>
    </row>
    <row r="54" spans="1:6" ht="34.5" customHeight="1" x14ac:dyDescent="0.2">
      <c r="A54" s="88" t="s">
        <v>151</v>
      </c>
      <c r="B54" s="97">
        <f>SUM(B11:B53)</f>
        <v>1900.5</v>
      </c>
      <c r="C54" s="106" t="str">
        <f>IF(SUBTOTAL(3,B11:B53)=SUBTOTAL(103,B11:B53),'Summary and sign-off'!$A$48,'Summary and sign-off'!$A$49)</f>
        <v>Check - there are no hidden rows with data</v>
      </c>
      <c r="D54" s="176" t="str">
        <f>IF('Summary and sign-off'!F59='Summary and sign-off'!F54,'Summary and sign-off'!A51,'Summary and sign-off'!A50)</f>
        <v>Check - each entry provides sufficient information</v>
      </c>
      <c r="E54" s="176"/>
      <c r="F54" s="37"/>
    </row>
    <row r="55" spans="1:6" ht="14.1" customHeight="1" x14ac:dyDescent="0.2">
      <c r="A55" s="38"/>
      <c r="B55" s="27"/>
      <c r="C55" s="20"/>
      <c r="D55" s="20"/>
      <c r="E55" s="20"/>
      <c r="F55" s="24"/>
    </row>
    <row r="56" spans="1:6" x14ac:dyDescent="0.2">
      <c r="A56" s="21" t="s">
        <v>152</v>
      </c>
      <c r="B56" s="20"/>
      <c r="C56" s="20"/>
      <c r="D56" s="20"/>
      <c r="E56" s="20"/>
      <c r="F56" s="24"/>
    </row>
    <row r="57" spans="1:6" ht="12.6" customHeight="1" x14ac:dyDescent="0.2">
      <c r="A57" s="23" t="s">
        <v>131</v>
      </c>
      <c r="B57" s="20"/>
      <c r="C57" s="20"/>
      <c r="D57" s="20"/>
      <c r="E57" s="20"/>
      <c r="F57" s="24"/>
    </row>
    <row r="58" spans="1:6" x14ac:dyDescent="0.2">
      <c r="A58" s="23" t="s">
        <v>79</v>
      </c>
      <c r="B58" s="25"/>
      <c r="C58" s="26"/>
      <c r="D58" s="26"/>
      <c r="E58" s="26"/>
      <c r="F58" s="27"/>
    </row>
    <row r="59" spans="1:6" x14ac:dyDescent="0.2">
      <c r="A59" s="31" t="s">
        <v>145</v>
      </c>
      <c r="B59" s="32"/>
      <c r="C59" s="27"/>
      <c r="D59" s="27"/>
      <c r="E59" s="27"/>
      <c r="F59" s="27"/>
    </row>
    <row r="60" spans="1:6" ht="12.75" customHeight="1" x14ac:dyDescent="0.2">
      <c r="A60" s="31" t="s">
        <v>146</v>
      </c>
      <c r="B60" s="39"/>
      <c r="C60" s="33"/>
      <c r="D60" s="33"/>
      <c r="E60" s="33"/>
      <c r="F60" s="33"/>
    </row>
    <row r="61" spans="1:6" x14ac:dyDescent="0.2">
      <c r="A61" s="38"/>
      <c r="B61" s="40"/>
      <c r="C61" s="20"/>
      <c r="D61" s="20"/>
      <c r="E61" s="20"/>
      <c r="F61" s="38"/>
    </row>
    <row r="62" spans="1:6" hidden="1" x14ac:dyDescent="0.2">
      <c r="A62" s="20"/>
      <c r="B62" s="20"/>
      <c r="C62" s="20"/>
      <c r="D62" s="20"/>
      <c r="E62" s="38"/>
    </row>
    <row r="63" spans="1:6" ht="12.75" hidden="1" customHeight="1" x14ac:dyDescent="0.2"/>
    <row r="64" spans="1:6" hidden="1" x14ac:dyDescent="0.2">
      <c r="A64" s="41"/>
      <c r="B64" s="41"/>
      <c r="C64" s="41"/>
      <c r="D64" s="41"/>
      <c r="E64" s="41"/>
      <c r="F64" s="24"/>
    </row>
    <row r="65" spans="1:6" hidden="1" x14ac:dyDescent="0.2">
      <c r="A65" s="41"/>
      <c r="B65" s="41"/>
      <c r="C65" s="41"/>
      <c r="D65" s="41"/>
      <c r="E65" s="41"/>
      <c r="F65" s="24"/>
    </row>
    <row r="66" spans="1:6" hidden="1" x14ac:dyDescent="0.2">
      <c r="A66" s="41"/>
      <c r="B66" s="41"/>
      <c r="C66" s="41"/>
      <c r="D66" s="41"/>
      <c r="E66" s="41"/>
      <c r="F66" s="24"/>
    </row>
    <row r="67" spans="1:6" hidden="1" x14ac:dyDescent="0.2">
      <c r="A67" s="41"/>
      <c r="B67" s="41"/>
      <c r="C67" s="41"/>
      <c r="D67" s="41"/>
      <c r="E67" s="41"/>
      <c r="F67" s="24"/>
    </row>
    <row r="68" spans="1:6" hidden="1" x14ac:dyDescent="0.2">
      <c r="A68" s="41"/>
      <c r="B68" s="41"/>
      <c r="C68" s="41"/>
      <c r="D68" s="41"/>
      <c r="E68" s="41"/>
      <c r="F68" s="24"/>
    </row>
    <row r="69" spans="1:6" hidden="1" x14ac:dyDescent="0.2"/>
    <row r="70" spans="1:6" hidden="1" x14ac:dyDescent="0.2"/>
    <row r="71" spans="1:6" hidden="1" x14ac:dyDescent="0.2"/>
    <row r="72" spans="1:6" hidden="1" x14ac:dyDescent="0.2"/>
    <row r="73" spans="1:6" hidden="1" x14ac:dyDescent="0.2"/>
    <row r="74" spans="1:6" hidden="1" x14ac:dyDescent="0.2"/>
    <row r="75" spans="1:6" hidden="1" x14ac:dyDescent="0.2"/>
    <row r="76" spans="1:6" hidden="1" x14ac:dyDescent="0.2"/>
    <row r="77" spans="1:6" hidden="1" x14ac:dyDescent="0.2"/>
    <row r="78" spans="1:6" hidden="1" x14ac:dyDescent="0.2"/>
    <row r="79" spans="1:6" hidden="1"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sheetData>
  <sheetProtection sheet="1" formatCells="0" insertRows="0" deleteRows="0"/>
  <mergeCells count="10">
    <mergeCell ref="D54:E54"/>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52 A5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B11:B53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5"/>
  <sheetViews>
    <sheetView zoomScaleNormal="100" workbookViewId="0">
      <selection sqref="A1:F1"/>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72" t="s">
        <v>153</v>
      </c>
      <c r="B1" s="172"/>
      <c r="C1" s="172"/>
      <c r="D1" s="172"/>
      <c r="E1" s="172"/>
      <c r="F1" s="172"/>
    </row>
    <row r="2" spans="1:7" ht="21" customHeight="1" x14ac:dyDescent="0.2">
      <c r="A2" s="4" t="s">
        <v>52</v>
      </c>
      <c r="B2" s="175" t="str">
        <f>'Summary and sign-off'!B2:F2</f>
        <v>Tertiary Education Commission (TEC)</v>
      </c>
      <c r="C2" s="175"/>
      <c r="D2" s="175"/>
      <c r="E2" s="175"/>
      <c r="F2" s="175"/>
    </row>
    <row r="3" spans="1:7" ht="21" customHeight="1" x14ac:dyDescent="0.2">
      <c r="A3" s="4" t="s">
        <v>110</v>
      </c>
      <c r="B3" s="175" t="str">
        <f>'Summary and sign-off'!B3:F3</f>
        <v>Tim Fowler</v>
      </c>
      <c r="C3" s="175"/>
      <c r="D3" s="175"/>
      <c r="E3" s="175"/>
      <c r="F3" s="175"/>
    </row>
    <row r="4" spans="1:7" ht="21" customHeight="1" x14ac:dyDescent="0.2">
      <c r="A4" s="4" t="s">
        <v>111</v>
      </c>
      <c r="B4" s="175">
        <f>'Summary and sign-off'!B4:F4</f>
        <v>43617</v>
      </c>
      <c r="C4" s="175"/>
      <c r="D4" s="175"/>
      <c r="E4" s="175"/>
      <c r="F4" s="175"/>
    </row>
    <row r="5" spans="1:7" ht="21" customHeight="1" x14ac:dyDescent="0.2">
      <c r="A5" s="4" t="s">
        <v>112</v>
      </c>
      <c r="B5" s="175">
        <f>'Summary and sign-off'!B5:F5</f>
        <v>44012</v>
      </c>
      <c r="C5" s="175"/>
      <c r="D5" s="175"/>
      <c r="E5" s="175"/>
      <c r="F5" s="175"/>
    </row>
    <row r="6" spans="1:7" ht="21" customHeight="1" x14ac:dyDescent="0.2">
      <c r="A6" s="4" t="s">
        <v>154</v>
      </c>
      <c r="B6" s="170" t="s">
        <v>81</v>
      </c>
      <c r="C6" s="170"/>
      <c r="D6" s="170"/>
      <c r="E6" s="170"/>
      <c r="F6" s="170"/>
    </row>
    <row r="7" spans="1:7" ht="21" customHeight="1" x14ac:dyDescent="0.2">
      <c r="A7" s="4" t="s">
        <v>56</v>
      </c>
      <c r="B7" s="170" t="s">
        <v>83</v>
      </c>
      <c r="C7" s="170"/>
      <c r="D7" s="170"/>
      <c r="E7" s="170"/>
      <c r="F7" s="170"/>
    </row>
    <row r="8" spans="1:7" ht="36" customHeight="1" x14ac:dyDescent="0.2">
      <c r="A8" s="179" t="s">
        <v>155</v>
      </c>
      <c r="B8" s="179"/>
      <c r="C8" s="179"/>
      <c r="D8" s="179"/>
      <c r="E8" s="179"/>
      <c r="F8" s="179"/>
    </row>
    <row r="9" spans="1:7" ht="36" customHeight="1" x14ac:dyDescent="0.2">
      <c r="A9" s="187" t="s">
        <v>156</v>
      </c>
      <c r="B9" s="188"/>
      <c r="C9" s="188"/>
      <c r="D9" s="188"/>
      <c r="E9" s="188"/>
      <c r="F9" s="188"/>
    </row>
    <row r="10" spans="1:7" ht="39" customHeight="1" x14ac:dyDescent="0.2">
      <c r="A10" s="35" t="s">
        <v>117</v>
      </c>
      <c r="B10" s="151" t="s">
        <v>157</v>
      </c>
      <c r="C10" s="151" t="s">
        <v>158</v>
      </c>
      <c r="D10" s="151" t="s">
        <v>159</v>
      </c>
      <c r="E10" s="151" t="s">
        <v>160</v>
      </c>
      <c r="F10" s="151" t="s">
        <v>161</v>
      </c>
    </row>
    <row r="11" spans="1:7" s="87" customFormat="1" hidden="1" x14ac:dyDescent="0.2">
      <c r="A11" s="133"/>
      <c r="B11" s="138"/>
      <c r="C11" s="140"/>
      <c r="D11" s="138"/>
      <c r="E11" s="141"/>
      <c r="F11" s="139"/>
    </row>
    <row r="12" spans="1:7" s="87" customFormat="1" x14ac:dyDescent="0.2">
      <c r="A12" s="157">
        <v>43648</v>
      </c>
      <c r="B12" s="164" t="s">
        <v>249</v>
      </c>
      <c r="C12" s="165" t="s">
        <v>96</v>
      </c>
      <c r="D12" s="164" t="s">
        <v>250</v>
      </c>
      <c r="E12" s="166">
        <v>100</v>
      </c>
      <c r="F12" s="167" t="s">
        <v>251</v>
      </c>
    </row>
    <row r="13" spans="1:7" s="87" customFormat="1" ht="25.5" x14ac:dyDescent="0.2">
      <c r="A13" s="157">
        <v>43783</v>
      </c>
      <c r="B13" s="164" t="s">
        <v>253</v>
      </c>
      <c r="C13" s="165" t="s">
        <v>96</v>
      </c>
      <c r="D13" s="164" t="s">
        <v>254</v>
      </c>
      <c r="E13" s="166" t="s">
        <v>95</v>
      </c>
      <c r="F13" s="167" t="s">
        <v>252</v>
      </c>
    </row>
    <row r="14" spans="1:7" s="87" customFormat="1" hidden="1" x14ac:dyDescent="0.2">
      <c r="A14" s="133"/>
      <c r="B14" s="138"/>
      <c r="C14" s="140"/>
      <c r="D14" s="138"/>
      <c r="E14" s="141"/>
      <c r="F14" s="139"/>
    </row>
    <row r="15" spans="1:7" ht="34.5" customHeight="1" x14ac:dyDescent="0.2">
      <c r="A15" s="152" t="s">
        <v>162</v>
      </c>
      <c r="B15" s="153" t="s">
        <v>163</v>
      </c>
      <c r="C15" s="154">
        <f>C16+C17</f>
        <v>2</v>
      </c>
      <c r="D15" s="155" t="str">
        <f>IF(SUBTOTAL(3,C11:C14)=SUBTOTAL(103,C11:C14),'Summary and sign-off'!$A$48,'Summary and sign-off'!$A$49)</f>
        <v>Check - there are no hidden rows with data</v>
      </c>
      <c r="E15" s="176" t="str">
        <f>IF('Summary and sign-off'!F60='Summary and sign-off'!F54,'Summary and sign-off'!A52,'Summary and sign-off'!A50)</f>
        <v>Check - each entry provides sufficient information</v>
      </c>
      <c r="F15" s="176"/>
      <c r="G15" s="87"/>
    </row>
    <row r="16" spans="1:7" ht="25.5" customHeight="1" x14ac:dyDescent="0.25">
      <c r="A16" s="89"/>
      <c r="B16" s="90" t="s">
        <v>96</v>
      </c>
      <c r="C16" s="91">
        <f>COUNTIF(C11:C14,'Summary and sign-off'!A45)</f>
        <v>2</v>
      </c>
      <c r="D16" s="17"/>
      <c r="E16" s="18"/>
      <c r="F16" s="19"/>
    </row>
    <row r="17" spans="1:6" ht="25.5" customHeight="1" x14ac:dyDescent="0.25">
      <c r="A17" s="89"/>
      <c r="B17" s="90" t="s">
        <v>97</v>
      </c>
      <c r="C17" s="91">
        <f>COUNTIF(C11:C14,'Summary and sign-off'!A46)</f>
        <v>0</v>
      </c>
      <c r="D17" s="17"/>
      <c r="E17" s="18"/>
      <c r="F17" s="19"/>
    </row>
    <row r="18" spans="1:6" x14ac:dyDescent="0.2">
      <c r="A18" s="20"/>
      <c r="B18" s="21"/>
      <c r="C18" s="20"/>
      <c r="D18" s="22"/>
      <c r="E18" s="22"/>
      <c r="F18" s="20"/>
    </row>
    <row r="19" spans="1:6" x14ac:dyDescent="0.2">
      <c r="A19" s="21" t="s">
        <v>152</v>
      </c>
      <c r="B19" s="21"/>
      <c r="C19" s="21"/>
      <c r="D19" s="21"/>
      <c r="E19" s="21"/>
      <c r="F19" s="21"/>
    </row>
    <row r="20" spans="1:6" ht="12.6" customHeight="1" x14ac:dyDescent="0.2">
      <c r="A20" s="23" t="s">
        <v>131</v>
      </c>
      <c r="B20" s="20"/>
      <c r="C20" s="20"/>
      <c r="D20" s="20"/>
      <c r="E20" s="20"/>
      <c r="F20" s="24"/>
    </row>
    <row r="21" spans="1:6" x14ac:dyDescent="0.2">
      <c r="A21" s="23" t="s">
        <v>79</v>
      </c>
      <c r="B21" s="25"/>
      <c r="C21" s="26"/>
      <c r="D21" s="26"/>
      <c r="E21" s="26"/>
      <c r="F21" s="27"/>
    </row>
    <row r="22" spans="1:6" x14ac:dyDescent="0.2">
      <c r="A22" s="23" t="s">
        <v>164</v>
      </c>
      <c r="B22" s="28"/>
      <c r="C22" s="28"/>
      <c r="D22" s="28"/>
      <c r="E22" s="28"/>
      <c r="F22" s="28"/>
    </row>
    <row r="23" spans="1:6" ht="12.75" customHeight="1" x14ac:dyDescent="0.2">
      <c r="A23" s="23" t="s">
        <v>165</v>
      </c>
      <c r="B23" s="20"/>
      <c r="C23" s="20"/>
      <c r="D23" s="20"/>
      <c r="E23" s="20"/>
      <c r="F23" s="20"/>
    </row>
    <row r="24" spans="1:6" ht="12.95" customHeight="1" x14ac:dyDescent="0.2">
      <c r="A24" s="29" t="s">
        <v>166</v>
      </c>
      <c r="B24" s="30"/>
      <c r="C24" s="30"/>
      <c r="D24" s="30"/>
      <c r="E24" s="30"/>
      <c r="F24" s="30"/>
    </row>
    <row r="25" spans="1:6" x14ac:dyDescent="0.2">
      <c r="A25" s="31" t="s">
        <v>167</v>
      </c>
      <c r="B25" s="32"/>
      <c r="C25" s="27"/>
      <c r="D25" s="27"/>
      <c r="E25" s="27"/>
      <c r="F25" s="27"/>
    </row>
    <row r="26" spans="1:6" ht="12.75" customHeight="1" x14ac:dyDescent="0.2">
      <c r="A26" s="31" t="s">
        <v>146</v>
      </c>
      <c r="B26" s="23"/>
      <c r="C26" s="33"/>
      <c r="D26" s="33"/>
      <c r="E26" s="33"/>
      <c r="F26" s="33"/>
    </row>
    <row r="27" spans="1:6" ht="12.75" customHeight="1" x14ac:dyDescent="0.2">
      <c r="A27" s="23"/>
      <c r="B27" s="23"/>
      <c r="C27" s="33"/>
      <c r="D27" s="33"/>
      <c r="E27" s="33"/>
      <c r="F27" s="33"/>
    </row>
    <row r="28" spans="1:6" ht="12.75" hidden="1" customHeight="1" x14ac:dyDescent="0.2">
      <c r="A28" s="23"/>
      <c r="B28" s="23"/>
      <c r="C28" s="33"/>
      <c r="D28" s="33"/>
      <c r="E28" s="33"/>
      <c r="F28" s="33"/>
    </row>
    <row r="29" spans="1:6" hidden="1" x14ac:dyDescent="0.2"/>
    <row r="30" spans="1:6" hidden="1" x14ac:dyDescent="0.2"/>
    <row r="31" spans="1:6" hidden="1" x14ac:dyDescent="0.2">
      <c r="A31" s="21"/>
      <c r="B31" s="21"/>
      <c r="C31" s="21"/>
      <c r="D31" s="21"/>
      <c r="E31" s="21"/>
      <c r="F31" s="21"/>
    </row>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C11:C14</xm:sqref>
        </x14:dataValidation>
        <x14:dataValidation type="list" errorStyle="information" operator="greaterThan" allowBlank="1" showInputMessage="1" prompt="Provide specific $ value if possible">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etadata xmlns="http://www.objective.com/ecm/document/metadata/DC4691BF00A443899034738234036697" version="1.0.0">
  <systemFields>
    <field name="Objective-Id">
      <value order="0">A1588234</value>
    </field>
    <field name="Objective-Title">
      <value order="0">CE-Gifts-Benefits-Expenses-Disclosure-Workbook - 19-20</value>
    </field>
    <field name="Objective-Description">
      <value order="0"/>
    </field>
    <field name="Objective-CreationStamp">
      <value order="0">2020-07-03T01:47:05Z</value>
    </field>
    <field name="Objective-IsApproved">
      <value order="0">false</value>
    </field>
    <field name="Objective-IsPublished">
      <value order="0">true</value>
    </field>
    <field name="Objective-DatePublished">
      <value order="0">2020-07-06T22:54:42Z</value>
    </field>
    <field name="Objective-ModificationStamp">
      <value order="0">2020-07-06T22:54:42Z</value>
    </field>
    <field name="Objective-Owner">
      <value order="0">Mike Ravine</value>
    </field>
    <field name="Objective-Path">
      <value order="0">Objective Global Folder:TEC Global Folder (fA27):Finance:Financial Accounting:Month End:FN-A-Month End- 2019 - 2020:12 June 2020 - Month End 2019 - 2020</value>
    </field>
    <field name="Objective-Parent">
      <value order="0">12 June 2020 - Month End 2019 - 2020</value>
    </field>
    <field name="Objective-State">
      <value order="0">Published</value>
    </field>
    <field name="Objective-VersionId">
      <value order="0">vA3515936</value>
    </field>
    <field name="Objective-Version">
      <value order="0">2.0</value>
    </field>
    <field name="Objective-VersionNumber">
      <value order="0">5</value>
    </field>
    <field name="Objective-VersionComment">
      <value order="0"/>
    </field>
    <field name="Objective-FileNumber">
      <value order="0">qA122712</value>
    </field>
    <field name="Objective-Classification">
      <value order="0"/>
    </field>
    <field name="Objective-Caveats">
      <value order="0"/>
    </field>
  </systemFields>
  <catalogues>
    <catalogue name="Document Type Catalogue" type="type" ori="id:cA6">
      <field name="Objective-Connect Creator">
        <value order="0"/>
      </field>
      <field name="Objective-Fund Name">
        <value order="0"/>
      </field>
      <field name="Objective-Sub Sector">
        <value order="0"/>
      </field>
      <field name="Objective-Reference">
        <value order="0"/>
      </field>
      <field name="Objective-Financial Year">
        <value order="0"/>
      </field>
      <field name="Objective-EDUMIS Number">
        <value order="0"/>
      </field>
      <field name="Objective-Action">
        <value order="0"/>
      </field>
      <field name="Objective-Calendar Year">
        <value order="0"/>
      </field>
      <field name="Objective-Date">
        <value order="0"/>
      </field>
      <field name="Objective-Responsible">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12165527-d881-4234-97f9-ee139a3f0c31"/>
    <ds:schemaRef ds:uri="http://purl.org/dc/dcmitype/"/>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5.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Carolyn Lankow</cp:lastModifiedBy>
  <cp:revision/>
  <dcterms:created xsi:type="dcterms:W3CDTF">2010-10-17T20:59:02Z</dcterms:created>
  <dcterms:modified xsi:type="dcterms:W3CDTF">2020-07-14T21:50:00Z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A1588234</vt:lpwstr>
  </property>
  <property fmtid="{D5CDD505-2E9C-101B-9397-08002B2CF9AE}" pid="12" name="Objective-Title">
    <vt:lpwstr>CE-Gifts-Benefits-Expenses-Disclosure-Workbook - 19-20</vt:lpwstr>
  </property>
  <property fmtid="{D5CDD505-2E9C-101B-9397-08002B2CF9AE}" pid="13" name="Objective-Description">
    <vt:lpwstr/>
  </property>
  <property fmtid="{D5CDD505-2E9C-101B-9397-08002B2CF9AE}" pid="14" name="Objective-CreationStamp">
    <vt:filetime>2020-07-03T01:47:05Z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2020-07-06T22:54:42Z</vt:filetime>
  </property>
  <property fmtid="{D5CDD505-2E9C-101B-9397-08002B2CF9AE}" pid="18" name="Objective-ModificationStamp">
    <vt:filetime>2020-07-06T22:54:42Z</vt:filetime>
  </property>
  <property fmtid="{D5CDD505-2E9C-101B-9397-08002B2CF9AE}" pid="19" name="Objective-Owner">
    <vt:lpwstr>Mike Ravine</vt:lpwstr>
  </property>
  <property fmtid="{D5CDD505-2E9C-101B-9397-08002B2CF9AE}" pid="20" name="Objective-Path">
    <vt:lpwstr>Objective Global Folder:TEC Global Folder (fA27):Finance:Financial Accounting:Month End:FN-A-Month End- 2019 - 2020:12 June 2020 - Month End 2019 - 2020</vt:lpwstr>
  </property>
  <property fmtid="{D5CDD505-2E9C-101B-9397-08002B2CF9AE}" pid="21" name="Objective-Parent">
    <vt:lpwstr>12 June 2020 - Month End 2019 - 2020</vt:lpwstr>
  </property>
  <property fmtid="{D5CDD505-2E9C-101B-9397-08002B2CF9AE}" pid="22" name="Objective-State">
    <vt:lpwstr>Published</vt:lpwstr>
  </property>
  <property fmtid="{D5CDD505-2E9C-101B-9397-08002B2CF9AE}" pid="23" name="Objective-VersionId">
    <vt:lpwstr>vA3515936</vt:lpwstr>
  </property>
  <property fmtid="{D5CDD505-2E9C-101B-9397-08002B2CF9AE}" pid="24" name="Objective-Version">
    <vt:lpwstr>2.0</vt:lpwstr>
  </property>
  <property fmtid="{D5CDD505-2E9C-101B-9397-08002B2CF9AE}" pid="25" name="Objective-VersionNumber">
    <vt:r8>5</vt:r8>
  </property>
  <property fmtid="{D5CDD505-2E9C-101B-9397-08002B2CF9AE}" pid="26" name="Objective-VersionComment">
    <vt:lpwstr/>
  </property>
  <property fmtid="{D5CDD505-2E9C-101B-9397-08002B2CF9AE}" pid="27" name="Objective-FileNumber">
    <vt:lpwstr>qA122712</vt:lpwstr>
  </property>
  <property fmtid="{D5CDD505-2E9C-101B-9397-08002B2CF9AE}" pid="28" name="Objective-Classification">
    <vt:lpwstr/>
  </property>
  <property fmtid="{D5CDD505-2E9C-101B-9397-08002B2CF9AE}" pid="29" name="Objective-Caveats">
    <vt:lpwstr/>
  </property>
  <property fmtid="{D5CDD505-2E9C-101B-9397-08002B2CF9AE}" pid="30" name="Objective-Connect Creator">
    <vt:lpwstr/>
  </property>
  <property fmtid="{D5CDD505-2E9C-101B-9397-08002B2CF9AE}" pid="31" name="Objective-Fund Name">
    <vt:lpwstr/>
  </property>
  <property fmtid="{D5CDD505-2E9C-101B-9397-08002B2CF9AE}" pid="32" name="Objective-Sub Sector">
    <vt:lpwstr/>
  </property>
  <property fmtid="{D5CDD505-2E9C-101B-9397-08002B2CF9AE}" pid="33" name="Objective-Reference">
    <vt:lpwstr/>
  </property>
  <property fmtid="{D5CDD505-2E9C-101B-9397-08002B2CF9AE}" pid="34" name="Objective-Financial Year">
    <vt:lpwstr/>
  </property>
  <property fmtid="{D5CDD505-2E9C-101B-9397-08002B2CF9AE}" pid="35" name="Objective-EDUMIS Number">
    <vt:lpwstr/>
  </property>
  <property fmtid="{D5CDD505-2E9C-101B-9397-08002B2CF9AE}" pid="36" name="Objective-Action">
    <vt:lpwstr/>
  </property>
  <property fmtid="{D5CDD505-2E9C-101B-9397-08002B2CF9AE}" pid="37" name="Objective-Calendar Year">
    <vt:lpwstr/>
  </property>
  <property fmtid="{D5CDD505-2E9C-101B-9397-08002B2CF9AE}" pid="38" name="Objective-Date">
    <vt:lpwstr/>
  </property>
  <property fmtid="{D5CDD505-2E9C-101B-9397-08002B2CF9AE}" pid="39" name="Objective-Responsible">
    <vt:lpwstr/>
  </property>
  <property fmtid="{D5CDD505-2E9C-101B-9397-08002B2CF9AE}" pid="40" name="Objective-Comment">
    <vt:lpwstr/>
  </property>
  <property fmtid="{D5CDD505-2E9C-101B-9397-08002B2CF9AE}" pid="41" name="Objective-Reference [system]">
    <vt:lpwstr/>
  </property>
  <property fmtid="{D5CDD505-2E9C-101B-9397-08002B2CF9AE}" pid="42" name="Objective-Date [system]">
    <vt:lpwstr/>
  </property>
  <property fmtid="{D5CDD505-2E9C-101B-9397-08002B2CF9AE}" pid="43" name="Objective-Action [system]">
    <vt:lpwstr/>
  </property>
  <property fmtid="{D5CDD505-2E9C-101B-9397-08002B2CF9AE}" pid="44" name="Objective-Responsible [system]">
    <vt:lpwstr/>
  </property>
  <property fmtid="{D5CDD505-2E9C-101B-9397-08002B2CF9AE}" pid="45" name="Objective-Financial Year [system]">
    <vt:lpwstr/>
  </property>
  <property fmtid="{D5CDD505-2E9C-101B-9397-08002B2CF9AE}" pid="46" name="Objective-Calendar Year [system]">
    <vt:lpwstr/>
  </property>
  <property fmtid="{D5CDD505-2E9C-101B-9397-08002B2CF9AE}" pid="47" name="Objective-EDUMIS Number [system]">
    <vt:lpwstr/>
  </property>
  <property fmtid="{D5CDD505-2E9C-101B-9397-08002B2CF9AE}" pid="48" name="Objective-Sub Sector [system]">
    <vt:lpwstr/>
  </property>
  <property fmtid="{D5CDD505-2E9C-101B-9397-08002B2CF9AE}" pid="49" name="Objective-Fund Name [system]">
    <vt:lpwstr/>
  </property>
  <property fmtid="{D5CDD505-2E9C-101B-9397-08002B2CF9AE}" pid="50" name="Objective-Connect Creator [system]">
    <vt:lpwstr/>
  </property>
</Properties>
</file>