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ec.govt.nz\dfs\user\clankow\Desktop\Publishing 2021\CEO expenses\"/>
    </mc:Choice>
  </mc:AlternateContent>
  <bookViews>
    <workbookView xWindow="0" yWindow="0" windowWidth="28800" windowHeight="11835" firstSheet="1" activeTab="2"/>
  </bookViews>
  <sheets>
    <sheet name="Guidance for agencies" sheetId="5" state="hidden"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expenses'!$A$1:$E$68</definedName>
    <definedName name="_xlnm.Print_Area" localSheetId="5">'Gifts and benefits'!$A$1:$F$25</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Travel!$A$1:$E$69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4" l="1"/>
  <c r="C62" i="3"/>
  <c r="C14" i="2"/>
  <c r="C49" i="1"/>
  <c r="C58" i="1"/>
  <c r="C15" i="1"/>
  <c r="B6" i="13" l="1"/>
  <c r="E60" i="13"/>
  <c r="C60" i="13"/>
  <c r="C16" i="4"/>
  <c r="C15" i="4"/>
  <c r="B60" i="13" l="1"/>
  <c r="B59" i="13"/>
  <c r="D59" i="13"/>
  <c r="B58" i="13"/>
  <c r="D58" i="13"/>
  <c r="D57" i="13"/>
  <c r="B57" i="13"/>
  <c r="D56" i="13"/>
  <c r="B56" i="13"/>
  <c r="D55" i="13"/>
  <c r="B55" i="13"/>
  <c r="B2" i="4"/>
  <c r="B3" i="4"/>
  <c r="B2" i="3"/>
  <c r="B3" i="3"/>
  <c r="B2" i="2"/>
  <c r="B3" i="2"/>
  <c r="B2" i="1"/>
  <c r="B3" i="1"/>
  <c r="F58" i="13" l="1"/>
  <c r="D14" i="2" s="1"/>
  <c r="F60" i="13"/>
  <c r="E14" i="4" s="1"/>
  <c r="F59" i="13"/>
  <c r="D62" i="3" s="1"/>
  <c r="F57" i="13"/>
  <c r="D58" i="1" s="1"/>
  <c r="F56" i="13"/>
  <c r="D49" i="1" s="1"/>
  <c r="F55" i="13"/>
  <c r="D15" i="1" s="1"/>
  <c r="C13" i="13"/>
  <c r="C12" i="13"/>
  <c r="C11" i="13"/>
  <c r="C16" i="13" l="1"/>
  <c r="C17" i="13"/>
  <c r="B5" i="4" l="1"/>
  <c r="B4" i="4"/>
  <c r="B5" i="3"/>
  <c r="B4" i="3"/>
  <c r="B5" i="2"/>
  <c r="B4" i="2"/>
  <c r="B5" i="1"/>
  <c r="B4" i="1"/>
  <c r="C15" i="13" l="1"/>
  <c r="F12" i="13" l="1"/>
  <c r="C14" i="4"/>
  <c r="F11" i="13" s="1"/>
  <c r="F13" i="13" l="1"/>
  <c r="B58" i="1"/>
  <c r="B17" i="13" s="1"/>
  <c r="B49" i="1"/>
  <c r="B16" i="13" s="1"/>
  <c r="B15" i="1"/>
  <c r="B15" i="13" s="1"/>
  <c r="B62" i="3" l="1"/>
  <c r="B13" i="13" s="1"/>
  <c r="B14" i="2"/>
  <c r="B12" i="13" s="1"/>
  <c r="B11" i="13" l="1"/>
  <c r="B60"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18" authorId="0" shapeId="0">
      <text>
        <r>
          <rPr>
            <sz val="9"/>
            <color indexed="81"/>
            <rFont val="Tahoma"/>
            <family val="2"/>
          </rPr>
          <t xml:space="preserve">
Insert additional rows as needed:
- 'right click' on a row number (left of screen)
- select 'Insert' (this will insert a row above it)
</t>
        </r>
      </text>
    </comment>
    <comment ref="A5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<sst xmlns="http://schemas.openxmlformats.org/spreadsheetml/2006/main" count="477" uniqueCount="253">
  <si>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</si>
  <si>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</si>
  <si>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</si>
  <si>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</si>
  <si>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</si>
  <si>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</si>
  <si>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</si>
  <si>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</si>
  <si>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</si>
  <si>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</si>
  <si>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</si>
  <si>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</si>
  <si>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</si>
  <si>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</si>
  <si>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</si>
  <si>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</si>
  <si>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</si>
  <si>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</si>
  <si>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</si>
  <si>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</si>
  <si>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</si>
  <si>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</si>
  <si>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</si>
  <si>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</si>
  <si>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</si>
  <si>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</si>
  <si>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</si>
  <si>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</si>
  <si>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</si>
  <si>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</si>
  <si>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</si>
  <si>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</si>
  <si>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</si>
  <si>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</si>
  <si>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</si>
  <si>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</si>
  <si>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</si>
  <si>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</si>
  <si>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</si>
  <si>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</si>
  <si>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</si>
  <si>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</si>
  <si>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</si>
  <si>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</si>
  <si>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</si>
  <si>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</si>
  <si>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</si>
  <si>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</si>
  <si>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</si>
  <si>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</si>
  <si>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</si>
  <si>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</si>
  <si>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</si>
  <si>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</si>
  <si>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</si>
  <si>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</si>
  <si>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</si>
  <si>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</si>
  <si>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</si>
  <si>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</si>
  <si>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</si>
  <si>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</si>
  <si>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</si>
  <si>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</si>
  <si>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</si>
  <si>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</si>
  <si>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</si>
  <si>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</si>
  <si>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</si>
  <si>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</si>
  <si>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</si>
  <si>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</si>
  <si>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</si>
  <si>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</si>
  <si>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</si>
  <si>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</si>
  <si>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</si>
  <si>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</si>
  <si>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</si>
  <si>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</si>
  <si>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</si>
  <si>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</si>
  <si>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</si>
  <si>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</si>
  <si>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</si>
  <si>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</si>
  <si>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</si>
  <si>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</si>
  <si>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</si>
  <si>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</si>
  <si>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</si>
  <si>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</si>
  <si>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</si>
  <si>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</si>
  <si>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</si>
  <si>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</si>
  <si>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</si>
  <si>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</si>
  <si>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</si>
  <si>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</si>
  <si>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</si>
  <si>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</si>
  <si>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</si>
  <si>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</si>
  <si>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</si>
  <si>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</si>
  <si>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</si>
  <si>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</si>
  <si>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</si>
  <si>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</si>
  <si>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</si>
  <si>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</si>
  <si>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</si>
  <si>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</si>
  <si>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</si>
  <si>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</si>
  <si>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</si>
  <si>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</si>
  <si>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</si>
  <si>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</si>
  <si>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</si>
  <si>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</si>
  <si>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</si>
  <si>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</si>
  <si>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</si>
  <si>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</si>
  <si>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</si>
  <si>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</si>
  <si>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</si>
  <si>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</si>
  <si>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</si>
  <si>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</si>
  <si>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</si>
  <si>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</si>
  <si>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</si>
  <si>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</si>
  <si>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</si>
  <si>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</si>
  <si>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</si>
  <si>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</si>
  <si>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</si>
  <si>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</si>
  <si>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</si>
  <si>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</si>
  <si>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</si>
  <si>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</si>
  <si>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</si>
  <si>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</si>
  <si>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</si>
  <si>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</si>
  <si>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</si>
  <si>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</si>
  <si>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</si>
  <si>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</si>
  <si>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</si>
  <si>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</si>
  <si>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</si>
  <si>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</si>
  <si>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</si>
  <si>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</si>
  <si>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</si>
  <si>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</si>
  <si>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</si>
  <si>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</si>
  <si>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</si>
  <si>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</si>
  <si>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</si>
  <si>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</si>
  <si>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</si>
  <si>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Tim Fowler</t>
  </si>
  <si>
    <t>Credit for meeting with various United Kingdom education agencies (was held in credit due to not traveling)</t>
  </si>
  <si>
    <t>Airfare</t>
  </si>
  <si>
    <t>United Kingdom</t>
  </si>
  <si>
    <t>Refund for trip to Christchurch - Lincoln University Governance Oversight Group meeting, Christchurch - Meeting was held via Zoom</t>
  </si>
  <si>
    <t>Christchurch</t>
  </si>
  <si>
    <t>Attend Lincoln University Governance Oversight Group meeting</t>
  </si>
  <si>
    <t>Parking</t>
  </si>
  <si>
    <t>Fee for refund for Meeting with Murray Strong, Chair, NZIST, and meeting at University of Canterbury - Trip cancelled due to move to COVID-19 Level 2</t>
  </si>
  <si>
    <t>Speaker at ITENZ Conference, Auckland</t>
  </si>
  <si>
    <t>Auckland</t>
  </si>
  <si>
    <t>Meeting with University of Canterbury, Christchurch</t>
  </si>
  <si>
    <t>Attend TEC Board Meeting, Christchurch</t>
  </si>
  <si>
    <t>Speaker at the Tertiary Education Union’s Voice of the Sector conference, Auckland</t>
  </si>
  <si>
    <t>Taxis</t>
  </si>
  <si>
    <t>Attend Lincoln University Governance Oversight Group meeting and meeting with the University of Canterbury, Christchurch</t>
  </si>
  <si>
    <t>Hotel</t>
  </si>
  <si>
    <t>Rental car</t>
  </si>
  <si>
    <t>Attend meeting with Te Pukenga and TEC Board meeting, Hamilton</t>
  </si>
  <si>
    <t>Hamilton</t>
  </si>
  <si>
    <t>Meal</t>
  </si>
  <si>
    <t>Meetings with Auckland Chamber of Commerce, QTI Board meeting &amp; Manukau Institute of Technology</t>
  </si>
  <si>
    <t>Attend meeting of interim Establishment Board Chairs (RoVE)</t>
  </si>
  <si>
    <t>Taxi</t>
  </si>
  <si>
    <t>Wellington</t>
  </si>
  <si>
    <t>Cell phone calls for July 2020</t>
  </si>
  <si>
    <t>Cell phone</t>
  </si>
  <si>
    <t>Cell phone rental for July 2020</t>
  </si>
  <si>
    <t>Mobile hotspot for July 2020</t>
  </si>
  <si>
    <t>Data charges</t>
  </si>
  <si>
    <t>iPad rental for July 2020</t>
  </si>
  <si>
    <t>iPad</t>
  </si>
  <si>
    <t>Cell phone calls for August 2020</t>
  </si>
  <si>
    <t>Cell phone rental for August 2020</t>
  </si>
  <si>
    <t>Mobile hotspot for August 2020</t>
  </si>
  <si>
    <t>iPad rental for August 2020</t>
  </si>
  <si>
    <t>Cell phone calls for September 2020</t>
  </si>
  <si>
    <t>Cell phone rental for September 2020</t>
  </si>
  <si>
    <t>Mobile hotspot for September 2020</t>
  </si>
  <si>
    <t>iPad rental for September 2020</t>
  </si>
  <si>
    <t>Cell phone calls for October 2020</t>
  </si>
  <si>
    <t>Cell phone rental for October 2020</t>
  </si>
  <si>
    <t>Mobile hotspot for October 2020</t>
  </si>
  <si>
    <t>iPad rental for October 2020</t>
  </si>
  <si>
    <t>Cell phone calls for November 2020</t>
  </si>
  <si>
    <t>Cell phone rental for November 2020</t>
  </si>
  <si>
    <t>Mobile hotspot for November 2020</t>
  </si>
  <si>
    <t>iPad rental for November 2020</t>
  </si>
  <si>
    <t>Cell phone calls for December 2020</t>
  </si>
  <si>
    <t>Cell phone rental for December 2020</t>
  </si>
  <si>
    <t>Mobile hotspot for December 2020</t>
  </si>
  <si>
    <t>iPad rental for December 2020</t>
  </si>
  <si>
    <t>Cell phone calls for January 2021</t>
  </si>
  <si>
    <t>Cell phone rental for January 2021</t>
  </si>
  <si>
    <t>Mobile hotspot for January 2021</t>
  </si>
  <si>
    <t>iPad rental for January 2021</t>
  </si>
  <si>
    <t>Cell phone calls for February 2021</t>
  </si>
  <si>
    <t>Cell phone rental for February 2021</t>
  </si>
  <si>
    <t>Mobile hotspot for February 2021</t>
  </si>
  <si>
    <t>iPad rental for February 2021</t>
  </si>
  <si>
    <t>Cell phone calls for March 2021</t>
  </si>
  <si>
    <t>Cell phone rental for March 2021</t>
  </si>
  <si>
    <t>Mobile hotspot for March 2021</t>
  </si>
  <si>
    <t>iPad rental for March 2021</t>
  </si>
  <si>
    <t>Cell phone calls for April 2021</t>
  </si>
  <si>
    <t>Cell phone rental for April 2021</t>
  </si>
  <si>
    <t>Mobile hotspot for April 2021</t>
  </si>
  <si>
    <t>iPad rental for April 2021</t>
  </si>
  <si>
    <t>Cell phone calls for May 2021</t>
  </si>
  <si>
    <t>Cell phone rental for May 2021</t>
  </si>
  <si>
    <t>Mobile hotspot for May 2021</t>
  </si>
  <si>
    <t>iPad rental for May 2021</t>
  </si>
  <si>
    <t>Annual Subscription - The Wellington Club</t>
  </si>
  <si>
    <t>Subscriptions</t>
  </si>
  <si>
    <t>Meeting with Victoria University</t>
  </si>
  <si>
    <t>Dinner with Jenn Bestwick and Iona Holstead (Secretary for Education) - Wellington Club</t>
  </si>
  <si>
    <t>Dinner for 3</t>
  </si>
  <si>
    <t>Cell phone calls for June 2021</t>
  </si>
  <si>
    <t>Cell phone rental for June 2021</t>
  </si>
  <si>
    <t>Mobile hotspot for June 2021</t>
  </si>
  <si>
    <t>iPad rental for June 2021</t>
  </si>
  <si>
    <t>Tertiary Education Organisation</t>
  </si>
  <si>
    <t>Beyond Diversity Workshop with TEC Board</t>
  </si>
  <si>
    <t>Expenses are approved by the Board Chair at monthly Board meetings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</si>
</sst>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zoomScaleNormal="100" workbookViewId="0">
      <selection activeCell="A12" sqref="A12"/>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sqref="A1:F1"/>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1" t="s">
        <v>51</v>
      </c>
      <c r="B1" s="171"/>
      <c r="C1" s="171"/>
      <c r="D1" s="171"/>
      <c r="E1" s="171"/>
      <c r="F1" s="171"/>
      <c r="G1" s="46"/>
      <c r="H1" s="46"/>
      <c r="I1" s="46"/>
      <c r="J1" s="46"/>
      <c r="K1" s="46"/>
    </row>
    <row r="2" spans="1:11" ht="21" customHeight="1" x14ac:dyDescent="0.2">
      <c r="A2" s="4" t="s">
        <v>52</v>
      </c>
      <c r="B2" s="172" t="s">
        <v>250</v>
      </c>
      <c r="C2" s="172"/>
      <c r="D2" s="172"/>
      <c r="E2" s="172"/>
      <c r="F2" s="172"/>
      <c r="G2" s="46"/>
      <c r="H2" s="46"/>
      <c r="I2" s="46"/>
      <c r="J2" s="46"/>
      <c r="K2" s="46"/>
    </row>
    <row r="3" spans="1:11" ht="21" customHeight="1" x14ac:dyDescent="0.2">
      <c r="A3" s="4" t="s">
        <v>53</v>
      </c>
      <c r="B3" s="172" t="s">
        <v>169</v>
      </c>
      <c r="C3" s="172"/>
      <c r="D3" s="172"/>
      <c r="E3" s="172"/>
      <c r="F3" s="172"/>
      <c r="G3" s="46"/>
      <c r="H3" s="46"/>
      <c r="I3" s="46"/>
      <c r="J3" s="46"/>
      <c r="K3" s="46"/>
    </row>
    <row r="4" spans="1:11" ht="21" customHeight="1" x14ac:dyDescent="0.2">
      <c r="A4" s="4" t="s">
        <v>54</v>
      </c>
      <c r="B4" s="173">
        <v>44013</v>
      </c>
      <c r="C4" s="173"/>
      <c r="D4" s="173"/>
      <c r="E4" s="173"/>
      <c r="F4" s="173"/>
      <c r="G4" s="46"/>
      <c r="H4" s="46"/>
      <c r="I4" s="46"/>
      <c r="J4" s="46"/>
      <c r="K4" s="46"/>
    </row>
    <row r="5" spans="1:11" ht="21" customHeight="1" x14ac:dyDescent="0.2">
      <c r="A5" s="4" t="s">
        <v>55</v>
      </c>
      <c r="B5" s="173">
        <v>44377</v>
      </c>
      <c r="C5" s="173"/>
      <c r="D5" s="173"/>
      <c r="E5" s="173"/>
      <c r="F5" s="173"/>
      <c r="G5" s="46"/>
      <c r="H5" s="46"/>
      <c r="I5" s="46"/>
      <c r="J5" s="46"/>
      <c r="K5" s="46"/>
    </row>
    <row r="6" spans="1:11" ht="21" customHeight="1" x14ac:dyDescent="0.2">
      <c r="A6" s="4" t="s">
        <v>56</v>
      </c>
      <c r="B6" s="170" t="str">
        <f>IF(AND(Travel!B7&lt;&gt;A30,Hospitality!B7&lt;&gt;A30,'All other expenses'!B7&lt;&gt;A30,'Gifts and benefits'!B7&lt;&gt;A30),A31,IF(AND(Travel!B7=A30,Hospitality!B7=A30,'All other expenses'!B7=A30,'Gifts and benefits'!B7=A30),A33,A32))</f>
        <v>Data and totals checked on all sheets</v>
      </c>
      <c r="C6" s="170"/>
      <c r="D6" s="170"/>
      <c r="E6" s="170"/>
      <c r="F6" s="170"/>
      <c r="G6" s="34"/>
      <c r="H6" s="46"/>
      <c r="I6" s="46"/>
      <c r="J6" s="46"/>
      <c r="K6" s="46"/>
    </row>
    <row r="7" spans="1:11" ht="21" customHeight="1" x14ac:dyDescent="0.2">
      <c r="A7" s="4" t="s">
        <v>57</v>
      </c>
      <c r="B7" s="169" t="s">
        <v>89</v>
      </c>
      <c r="C7" s="169"/>
      <c r="D7" s="169"/>
      <c r="E7" s="169"/>
      <c r="F7" s="169"/>
      <c r="G7" s="34"/>
      <c r="H7" s="46"/>
      <c r="I7" s="46"/>
      <c r="J7" s="46"/>
      <c r="K7" s="46"/>
    </row>
    <row r="8" spans="1:11" ht="21" customHeight="1" x14ac:dyDescent="0.2">
      <c r="A8" s="4" t="s">
        <v>59</v>
      </c>
      <c r="B8" s="169" t="s">
        <v>252</v>
      </c>
      <c r="C8" s="169"/>
      <c r="D8" s="169"/>
      <c r="E8" s="169"/>
      <c r="F8" s="169"/>
      <c r="G8" s="34"/>
      <c r="H8" s="46"/>
      <c r="I8" s="46"/>
      <c r="J8" s="46"/>
      <c r="K8" s="46"/>
    </row>
    <row r="9" spans="1:11" ht="66.75" customHeight="1" x14ac:dyDescent="0.2">
      <c r="A9" s="168" t="s">
        <v>60</v>
      </c>
      <c r="B9" s="168"/>
      <c r="C9" s="168"/>
      <c r="D9" s="168"/>
      <c r="E9" s="168"/>
      <c r="F9" s="168"/>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-8683.2699999999986</v>
      </c>
      <c r="C11" s="102" t="str">
        <f>IF(Travel!B6="",A34,Travel!B6)</f>
        <v>Figures exclude GST</v>
      </c>
      <c r="D11" s="8"/>
      <c r="E11" s="10" t="s">
        <v>66</v>
      </c>
      <c r="F11" s="56">
        <f>'Gifts and benefits'!C14</f>
        <v>0</v>
      </c>
      <c r="G11" s="47"/>
      <c r="H11" s="47"/>
      <c r="I11" s="47"/>
      <c r="J11" s="47"/>
      <c r="K11" s="47"/>
    </row>
    <row r="12" spans="1:11" ht="27.75" customHeight="1" x14ac:dyDescent="0.2">
      <c r="A12" s="10" t="s">
        <v>24</v>
      </c>
      <c r="B12" s="94">
        <f>Hospitality!B14</f>
        <v>165.22</v>
      </c>
      <c r="C12" s="102" t="str">
        <f>IF(Hospitality!B6="",A34,Hospitality!B6)</f>
        <v>Figures exclude GST</v>
      </c>
      <c r="D12" s="8"/>
      <c r="E12" s="10" t="s">
        <v>67</v>
      </c>
      <c r="F12" s="56">
        <f>'Gifts and benefits'!C15</f>
        <v>0</v>
      </c>
      <c r="G12" s="47"/>
      <c r="H12" s="47"/>
      <c r="I12" s="47"/>
      <c r="J12" s="47"/>
      <c r="K12" s="47"/>
    </row>
    <row r="13" spans="1:11" ht="27.75" customHeight="1" x14ac:dyDescent="0.2">
      <c r="A13" s="10" t="s">
        <v>68</v>
      </c>
      <c r="B13" s="94">
        <f>'All other expenses'!B62</f>
        <v>1881.69</v>
      </c>
      <c r="C13" s="102" t="str">
        <f>IF('All other expenses'!B6="",A34,'All other expenses'!B6)</f>
        <v>Figures exclude GST</v>
      </c>
      <c r="D13" s="8"/>
      <c r="E13" s="10" t="s">
        <v>69</v>
      </c>
      <c r="F13" s="56">
        <f>'Gifts and benefits'!C16</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Travel!B15</f>
        <v>-13418.83</v>
      </c>
      <c r="C15" s="104" t="str">
        <f>C11</f>
        <v>Figures exclude GST</v>
      </c>
      <c r="D15" s="8"/>
      <c r="E15" s="8"/>
      <c r="F15" s="58"/>
      <c r="G15" s="46"/>
      <c r="H15" s="46"/>
      <c r="I15" s="46"/>
      <c r="J15" s="46"/>
      <c r="K15" s="46"/>
    </row>
    <row r="16" spans="1:11" ht="27.75" customHeight="1" x14ac:dyDescent="0.2">
      <c r="A16" s="11" t="s">
        <v>71</v>
      </c>
      <c r="B16" s="96">
        <f>Travel!B49</f>
        <v>4693.9800000000005</v>
      </c>
      <c r="C16" s="104" t="str">
        <f>C11</f>
        <v>Figures exclude GST</v>
      </c>
      <c r="D16" s="59"/>
      <c r="E16" s="8"/>
      <c r="F16" s="60"/>
      <c r="G16" s="46"/>
      <c r="H16" s="46"/>
      <c r="I16" s="46"/>
      <c r="J16" s="46"/>
      <c r="K16" s="46"/>
    </row>
    <row r="17" spans="1:11" ht="27.75" customHeight="1" x14ac:dyDescent="0.2">
      <c r="A17" s="11" t="s">
        <v>72</v>
      </c>
      <c r="B17" s="96">
        <f>Travel!B58</f>
        <v>41.58</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COUNT(Travel!B12:B14)</f>
        <v>1</v>
      </c>
      <c r="C55" s="111"/>
      <c r="D55" s="111">
        <f>COUNTIF(Travel!D12:D14,"*")</f>
        <v>1</v>
      </c>
      <c r="E55" s="112"/>
      <c r="F55" s="112" t="b">
        <f>MIN(B55,D55)=MAX(B55,D55)</f>
        <v>1</v>
      </c>
      <c r="G55" s="46"/>
      <c r="H55" s="46"/>
      <c r="I55" s="46"/>
      <c r="J55" s="46"/>
      <c r="K55" s="46"/>
    </row>
    <row r="56" spans="1:11" hidden="1" x14ac:dyDescent="0.2">
      <c r="A56" s="121" t="s">
        <v>105</v>
      </c>
      <c r="B56" s="111">
        <f>COUNT(Travel!B19:B48)</f>
        <v>28</v>
      </c>
      <c r="C56" s="111"/>
      <c r="D56" s="111">
        <f>COUNTIF(Travel!D19:D48,"*")</f>
        <v>28</v>
      </c>
      <c r="E56" s="112"/>
      <c r="F56" s="112" t="b">
        <f>MIN(B56,D56)=MAX(B56,D56)</f>
        <v>1</v>
      </c>
    </row>
    <row r="57" spans="1:11" hidden="1" x14ac:dyDescent="0.2">
      <c r="A57" s="122"/>
      <c r="B57" s="111">
        <f>COUNT(Travel!B53:B57)</f>
        <v>3</v>
      </c>
      <c r="C57" s="111"/>
      <c r="D57" s="111">
        <f>COUNTIF(Travel!D53:D57,"*")</f>
        <v>3</v>
      </c>
      <c r="E57" s="112"/>
      <c r="F57" s="112" t="b">
        <f>MIN(B57,D57)=MAX(B57,D57)</f>
        <v>1</v>
      </c>
    </row>
    <row r="58" spans="1:11" hidden="1" x14ac:dyDescent="0.2">
      <c r="A58" s="123" t="s">
        <v>106</v>
      </c>
      <c r="B58" s="113">
        <f>COUNT(Hospitality!B11:B13)</f>
        <v>1</v>
      </c>
      <c r="C58" s="113"/>
      <c r="D58" s="113">
        <f>COUNTIF(Hospitality!D11:D13,"*")</f>
        <v>1</v>
      </c>
      <c r="E58" s="114"/>
      <c r="F58" s="114" t="b">
        <f>MIN(B58,D58)=MAX(B58,D58)</f>
        <v>1</v>
      </c>
    </row>
    <row r="59" spans="1:11" hidden="1" x14ac:dyDescent="0.2">
      <c r="A59" s="124" t="s">
        <v>107</v>
      </c>
      <c r="B59" s="112">
        <f>COUNT('All other expenses'!B11:B61)</f>
        <v>49</v>
      </c>
      <c r="C59" s="112"/>
      <c r="D59" s="112">
        <f>COUNTIF('All other expenses'!D11:D61,"*")</f>
        <v>49</v>
      </c>
      <c r="E59" s="112"/>
      <c r="F59" s="112" t="b">
        <f>MIN(B59,D59)=MAX(B59,D59)</f>
        <v>1</v>
      </c>
    </row>
    <row r="60" spans="1:11" hidden="1" x14ac:dyDescent="0.2">
      <c r="A60" s="123" t="s">
        <v>108</v>
      </c>
      <c r="B60" s="113">
        <f>COUNTIF('Gifts and benefits'!B11:B13,"*")</f>
        <v>0</v>
      </c>
      <c r="C60" s="113">
        <f>COUNTIF('Gifts and benefits'!C11:C13,"*")</f>
        <v>0</v>
      </c>
      <c r="D60" s="113"/>
      <c r="E60" s="113">
        <f>COUNTA('Gifts and benefits'!E11:E13)</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06"/>
  <sheetViews>
    <sheetView tabSelected="1" zoomScaleNormal="100" workbookViewId="0">
      <selection activeCell="C34" sqref="C3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1" t="s">
        <v>109</v>
      </c>
      <c r="B1" s="171"/>
      <c r="C1" s="171"/>
      <c r="D1" s="171"/>
      <c r="E1" s="171"/>
      <c r="F1" s="46"/>
    </row>
    <row r="2" spans="1:6" ht="21" customHeight="1" x14ac:dyDescent="0.2">
      <c r="A2" s="4" t="s">
        <v>52</v>
      </c>
      <c r="B2" s="174" t="str">
        <f>'Summary and sign-off'!B2:F2</f>
        <v>Tertiary Education Organisation</v>
      </c>
      <c r="C2" s="174"/>
      <c r="D2" s="174"/>
      <c r="E2" s="174"/>
      <c r="F2" s="46"/>
    </row>
    <row r="3" spans="1:6" ht="21" customHeight="1" x14ac:dyDescent="0.2">
      <c r="A3" s="4" t="s">
        <v>110</v>
      </c>
      <c r="B3" s="174" t="str">
        <f>'Summary and sign-off'!B3:F3</f>
        <v>Tim Fowler</v>
      </c>
      <c r="C3" s="174"/>
      <c r="D3" s="174"/>
      <c r="E3" s="174"/>
      <c r="F3" s="46"/>
    </row>
    <row r="4" spans="1:6" ht="21" customHeight="1" x14ac:dyDescent="0.2">
      <c r="A4" s="4" t="s">
        <v>111</v>
      </c>
      <c r="B4" s="174">
        <f>'Summary and sign-off'!B4:F4</f>
        <v>44013</v>
      </c>
      <c r="C4" s="174"/>
      <c r="D4" s="174"/>
      <c r="E4" s="174"/>
      <c r="F4" s="46"/>
    </row>
    <row r="5" spans="1:6" ht="21" customHeight="1" x14ac:dyDescent="0.2">
      <c r="A5" s="4" t="s">
        <v>112</v>
      </c>
      <c r="B5" s="174">
        <f>'Summary and sign-off'!B5:F5</f>
        <v>44377</v>
      </c>
      <c r="C5" s="174"/>
      <c r="D5" s="174"/>
      <c r="E5" s="174"/>
      <c r="F5" s="46"/>
    </row>
    <row r="6" spans="1:6" ht="21" customHeight="1" x14ac:dyDescent="0.2">
      <c r="A6" s="4" t="s">
        <v>113</v>
      </c>
      <c r="B6" s="169" t="s">
        <v>81</v>
      </c>
      <c r="C6" s="169"/>
      <c r="D6" s="169"/>
      <c r="E6" s="169"/>
      <c r="F6" s="46"/>
    </row>
    <row r="7" spans="1:6" ht="21" customHeight="1" x14ac:dyDescent="0.2">
      <c r="A7" s="4" t="s">
        <v>56</v>
      </c>
      <c r="B7" s="169" t="s">
        <v>83</v>
      </c>
      <c r="C7" s="169"/>
      <c r="D7" s="169"/>
      <c r="E7" s="169"/>
      <c r="F7" s="46"/>
    </row>
    <row r="8" spans="1:6" ht="36" customHeight="1" x14ac:dyDescent="0.2">
      <c r="A8" s="177" t="s">
        <v>114</v>
      </c>
      <c r="B8" s="178"/>
      <c r="C8" s="178"/>
      <c r="D8" s="178"/>
      <c r="E8" s="178"/>
      <c r="F8" s="22"/>
    </row>
    <row r="9" spans="1:6" ht="36" customHeight="1" x14ac:dyDescent="0.2">
      <c r="A9" s="179" t="s">
        <v>115</v>
      </c>
      <c r="B9" s="180"/>
      <c r="C9" s="180"/>
      <c r="D9" s="180"/>
      <c r="E9" s="180"/>
      <c r="F9" s="22"/>
    </row>
    <row r="10" spans="1:6" ht="24.75" customHeight="1" x14ac:dyDescent="0.2">
      <c r="A10" s="176" t="s">
        <v>116</v>
      </c>
      <c r="B10" s="181"/>
      <c r="C10" s="176"/>
      <c r="D10" s="176"/>
      <c r="E10" s="176"/>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ht="25.5" x14ac:dyDescent="0.2">
      <c r="A13" s="157">
        <v>43960</v>
      </c>
      <c r="B13" s="158">
        <v>-13418.83</v>
      </c>
      <c r="C13" s="159" t="s">
        <v>170</v>
      </c>
      <c r="D13" s="159" t="s">
        <v>171</v>
      </c>
      <c r="E13" s="160" t="s">
        <v>172</v>
      </c>
      <c r="F13" s="1"/>
    </row>
    <row r="14" spans="1:6" s="87" customFormat="1" hidden="1" x14ac:dyDescent="0.2">
      <c r="A14" s="143"/>
      <c r="B14" s="144"/>
      <c r="C14" s="145"/>
      <c r="D14" s="145"/>
      <c r="E14" s="146"/>
      <c r="F14" s="1"/>
    </row>
    <row r="15" spans="1:6" ht="19.5" customHeight="1" x14ac:dyDescent="0.2">
      <c r="A15" s="107" t="s">
        <v>122</v>
      </c>
      <c r="B15" s="108">
        <f>SUM(B12:B14)</f>
        <v>-13418.83</v>
      </c>
      <c r="C15" s="167" t="str">
        <f>IF(SUBTOTAL(3,B12:B14)=SUBTOTAL(103,B12:B14),'Summary and sign-off'!$A$48,'Summary and sign-off'!$A$49)</f>
        <v>Check - there are no hidden rows with data</v>
      </c>
      <c r="D15" s="175" t="str">
        <f>IF('Summary and sign-off'!F55='Summary and sign-off'!F54,'Summary and sign-off'!A51,'Summary and sign-off'!A50)</f>
        <v>Check - each entry provides sufficient information</v>
      </c>
      <c r="E15" s="175"/>
      <c r="F15" s="46"/>
    </row>
    <row r="16" spans="1:6" ht="10.5" customHeight="1" x14ac:dyDescent="0.2">
      <c r="A16" s="27"/>
      <c r="B16" s="22"/>
      <c r="C16" s="27"/>
      <c r="D16" s="27"/>
      <c r="E16" s="27"/>
      <c r="F16" s="27"/>
    </row>
    <row r="17" spans="1:6" ht="24.75" customHeight="1" x14ac:dyDescent="0.2">
      <c r="A17" s="176" t="s">
        <v>123</v>
      </c>
      <c r="B17" s="176"/>
      <c r="C17" s="176"/>
      <c r="D17" s="176"/>
      <c r="E17" s="176"/>
      <c r="F17" s="47"/>
    </row>
    <row r="18" spans="1:6" ht="27" customHeight="1" x14ac:dyDescent="0.2">
      <c r="A18" s="35" t="s">
        <v>117</v>
      </c>
      <c r="B18" s="35" t="s">
        <v>62</v>
      </c>
      <c r="C18" s="35" t="s">
        <v>124</v>
      </c>
      <c r="D18" s="35" t="s">
        <v>120</v>
      </c>
      <c r="E18" s="35" t="s">
        <v>121</v>
      </c>
      <c r="F18" s="48"/>
    </row>
    <row r="19" spans="1:6" s="87" customFormat="1" hidden="1" x14ac:dyDescent="0.2">
      <c r="A19" s="133"/>
      <c r="B19" s="134"/>
      <c r="C19" s="135"/>
      <c r="D19" s="135"/>
      <c r="E19" s="136"/>
      <c r="F19" s="1"/>
    </row>
    <row r="20" spans="1:6" s="87" customFormat="1" ht="25.5" x14ac:dyDescent="0.2">
      <c r="A20" s="157">
        <v>43922</v>
      </c>
      <c r="B20" s="158">
        <v>-173.66</v>
      </c>
      <c r="C20" s="159" t="s">
        <v>173</v>
      </c>
      <c r="D20" s="159" t="s">
        <v>171</v>
      </c>
      <c r="E20" s="160" t="s">
        <v>174</v>
      </c>
      <c r="F20" s="1"/>
    </row>
    <row r="21" spans="1:6" s="87" customFormat="1" x14ac:dyDescent="0.2">
      <c r="A21" s="157">
        <v>44048</v>
      </c>
      <c r="B21" s="158">
        <v>428.08</v>
      </c>
      <c r="C21" s="159" t="s">
        <v>175</v>
      </c>
      <c r="D21" s="159" t="s">
        <v>171</v>
      </c>
      <c r="E21" s="160" t="s">
        <v>174</v>
      </c>
      <c r="F21" s="1"/>
    </row>
    <row r="22" spans="1:6" s="87" customFormat="1" x14ac:dyDescent="0.2">
      <c r="A22" s="157">
        <v>44048</v>
      </c>
      <c r="B22" s="158">
        <v>51.3</v>
      </c>
      <c r="C22" s="159" t="s">
        <v>175</v>
      </c>
      <c r="D22" s="159" t="s">
        <v>176</v>
      </c>
      <c r="E22" s="160" t="s">
        <v>174</v>
      </c>
      <c r="F22" s="1"/>
    </row>
    <row r="23" spans="1:6" s="87" customFormat="1" ht="25.5" x14ac:dyDescent="0.2">
      <c r="A23" s="157">
        <v>44055</v>
      </c>
      <c r="B23" s="158">
        <v>18</v>
      </c>
      <c r="C23" s="159" t="s">
        <v>177</v>
      </c>
      <c r="D23" s="159" t="s">
        <v>171</v>
      </c>
      <c r="E23" s="160" t="s">
        <v>174</v>
      </c>
      <c r="F23" s="1"/>
    </row>
    <row r="24" spans="1:6" s="87" customFormat="1" x14ac:dyDescent="0.2">
      <c r="A24" s="157">
        <v>44118</v>
      </c>
      <c r="B24" s="158">
        <v>385.04</v>
      </c>
      <c r="C24" s="159" t="s">
        <v>178</v>
      </c>
      <c r="D24" s="159" t="s">
        <v>171</v>
      </c>
      <c r="E24" s="160" t="s">
        <v>179</v>
      </c>
      <c r="F24" s="1"/>
    </row>
    <row r="25" spans="1:6" s="87" customFormat="1" x14ac:dyDescent="0.2">
      <c r="A25" s="157">
        <v>44118</v>
      </c>
      <c r="B25" s="158">
        <v>130.44</v>
      </c>
      <c r="C25" s="159" t="s">
        <v>178</v>
      </c>
      <c r="D25" s="159" t="s">
        <v>183</v>
      </c>
      <c r="E25" s="160" t="s">
        <v>179</v>
      </c>
      <c r="F25" s="1"/>
    </row>
    <row r="26" spans="1:6" s="87" customFormat="1" x14ac:dyDescent="0.2">
      <c r="A26" s="157">
        <v>44118</v>
      </c>
      <c r="B26" s="158">
        <v>51.3</v>
      </c>
      <c r="C26" s="159" t="s">
        <v>178</v>
      </c>
      <c r="D26" s="159" t="s">
        <v>176</v>
      </c>
      <c r="E26" s="160" t="s">
        <v>179</v>
      </c>
      <c r="F26" s="1"/>
    </row>
    <row r="27" spans="1:6" s="87" customFormat="1" x14ac:dyDescent="0.2">
      <c r="A27" s="157">
        <v>44126</v>
      </c>
      <c r="B27" s="158">
        <v>522.79999999999995</v>
      </c>
      <c r="C27" s="159" t="s">
        <v>180</v>
      </c>
      <c r="D27" s="159" t="s">
        <v>171</v>
      </c>
      <c r="E27" s="160" t="s">
        <v>174</v>
      </c>
      <c r="F27" s="1"/>
    </row>
    <row r="28" spans="1:6" s="87" customFormat="1" x14ac:dyDescent="0.2">
      <c r="A28" s="157">
        <v>44126</v>
      </c>
      <c r="B28" s="158">
        <v>51.3</v>
      </c>
      <c r="C28" s="159" t="s">
        <v>180</v>
      </c>
      <c r="D28" s="159" t="s">
        <v>176</v>
      </c>
      <c r="E28" s="160" t="s">
        <v>174</v>
      </c>
      <c r="F28" s="1"/>
    </row>
    <row r="29" spans="1:6" s="87" customFormat="1" x14ac:dyDescent="0.2">
      <c r="A29" s="157">
        <v>44137</v>
      </c>
      <c r="B29" s="158">
        <v>560.67999999999995</v>
      </c>
      <c r="C29" s="159" t="s">
        <v>181</v>
      </c>
      <c r="D29" s="159" t="s">
        <v>171</v>
      </c>
      <c r="E29" s="160" t="s">
        <v>174</v>
      </c>
      <c r="F29" s="1"/>
    </row>
    <row r="30" spans="1:6" s="87" customFormat="1" x14ac:dyDescent="0.2">
      <c r="A30" s="157">
        <v>44137</v>
      </c>
      <c r="B30" s="158">
        <v>46.09</v>
      </c>
      <c r="C30" s="159" t="s">
        <v>181</v>
      </c>
      <c r="D30" s="159" t="s">
        <v>176</v>
      </c>
      <c r="E30" s="160" t="s">
        <v>174</v>
      </c>
      <c r="F30" s="1"/>
    </row>
    <row r="31" spans="1:6" s="87" customFormat="1" ht="12.75" customHeight="1" x14ac:dyDescent="0.2">
      <c r="A31" s="157">
        <v>44152</v>
      </c>
      <c r="B31" s="158">
        <v>350.61</v>
      </c>
      <c r="C31" s="159" t="s">
        <v>182</v>
      </c>
      <c r="D31" s="159" t="s">
        <v>171</v>
      </c>
      <c r="E31" s="160" t="s">
        <v>179</v>
      </c>
      <c r="F31" s="1"/>
    </row>
    <row r="32" spans="1:6" s="87" customFormat="1" ht="12.75" customHeight="1" x14ac:dyDescent="0.2">
      <c r="A32" s="157">
        <v>44152</v>
      </c>
      <c r="B32" s="158">
        <v>58.76</v>
      </c>
      <c r="C32" s="159" t="s">
        <v>182</v>
      </c>
      <c r="D32" s="159" t="s">
        <v>183</v>
      </c>
      <c r="E32" s="160" t="s">
        <v>179</v>
      </c>
      <c r="F32" s="1"/>
    </row>
    <row r="33" spans="1:6" s="87" customFormat="1" ht="12.75" customHeight="1" x14ac:dyDescent="0.2">
      <c r="A33" s="157">
        <v>44152</v>
      </c>
      <c r="B33" s="158">
        <v>49.57</v>
      </c>
      <c r="C33" s="159" t="s">
        <v>182</v>
      </c>
      <c r="D33" s="159" t="s">
        <v>176</v>
      </c>
      <c r="E33" s="160" t="s">
        <v>179</v>
      </c>
      <c r="F33" s="1"/>
    </row>
    <row r="34" spans="1:6" s="87" customFormat="1" ht="25.5" x14ac:dyDescent="0.2">
      <c r="A34" s="157">
        <v>44256</v>
      </c>
      <c r="B34" s="158">
        <v>132.72</v>
      </c>
      <c r="C34" s="159" t="s">
        <v>184</v>
      </c>
      <c r="D34" s="159" t="s">
        <v>185</v>
      </c>
      <c r="E34" s="160" t="s">
        <v>174</v>
      </c>
      <c r="F34" s="1"/>
    </row>
    <row r="35" spans="1:6" s="87" customFormat="1" ht="25.5" x14ac:dyDescent="0.2">
      <c r="A35" s="157">
        <v>44256</v>
      </c>
      <c r="B35" s="158">
        <v>82.75</v>
      </c>
      <c r="C35" s="159" t="s">
        <v>184</v>
      </c>
      <c r="D35" s="159" t="s">
        <v>186</v>
      </c>
      <c r="E35" s="160" t="s">
        <v>174</v>
      </c>
      <c r="F35" s="1"/>
    </row>
    <row r="36" spans="1:6" s="87" customFormat="1" ht="25.5" x14ac:dyDescent="0.2">
      <c r="A36" s="157">
        <v>44256</v>
      </c>
      <c r="B36" s="158">
        <v>80.87</v>
      </c>
      <c r="C36" s="159" t="s">
        <v>184</v>
      </c>
      <c r="D36" s="159" t="s">
        <v>176</v>
      </c>
      <c r="E36" s="160" t="s">
        <v>174</v>
      </c>
      <c r="F36" s="1"/>
    </row>
    <row r="37" spans="1:6" s="87" customFormat="1" ht="25.5" x14ac:dyDescent="0.2">
      <c r="A37" s="157">
        <v>44256</v>
      </c>
      <c r="B37" s="158">
        <v>27.54</v>
      </c>
      <c r="C37" s="159" t="s">
        <v>184</v>
      </c>
      <c r="D37" s="159" t="s">
        <v>183</v>
      </c>
      <c r="E37" s="160" t="s">
        <v>174</v>
      </c>
      <c r="F37" s="1"/>
    </row>
    <row r="38" spans="1:6" s="87" customFormat="1" ht="25.5" x14ac:dyDescent="0.2">
      <c r="A38" s="157">
        <v>44257</v>
      </c>
      <c r="B38" s="158">
        <v>424.33</v>
      </c>
      <c r="C38" s="159" t="s">
        <v>184</v>
      </c>
      <c r="D38" s="159" t="s">
        <v>171</v>
      </c>
      <c r="E38" s="160" t="s">
        <v>174</v>
      </c>
      <c r="F38" s="1"/>
    </row>
    <row r="39" spans="1:6" s="87" customFormat="1" ht="25.5" x14ac:dyDescent="0.2">
      <c r="A39" s="157">
        <v>44257</v>
      </c>
      <c r="B39" s="158">
        <v>41.61</v>
      </c>
      <c r="C39" s="159" t="s">
        <v>184</v>
      </c>
      <c r="D39" s="159" t="s">
        <v>183</v>
      </c>
      <c r="E39" s="160" t="s">
        <v>174</v>
      </c>
      <c r="F39" s="1"/>
    </row>
    <row r="40" spans="1:6" s="87" customFormat="1" x14ac:dyDescent="0.2">
      <c r="A40" s="157">
        <v>44272</v>
      </c>
      <c r="B40" s="158">
        <v>378.15</v>
      </c>
      <c r="C40" s="159" t="s">
        <v>187</v>
      </c>
      <c r="D40" s="159" t="s">
        <v>171</v>
      </c>
      <c r="E40" s="160" t="s">
        <v>188</v>
      </c>
      <c r="F40" s="1"/>
    </row>
    <row r="41" spans="1:6" s="87" customFormat="1" x14ac:dyDescent="0.2">
      <c r="A41" s="157">
        <v>44272</v>
      </c>
      <c r="B41" s="158">
        <v>164.54</v>
      </c>
      <c r="C41" s="159" t="s">
        <v>187</v>
      </c>
      <c r="D41" s="159" t="s">
        <v>186</v>
      </c>
      <c r="E41" s="160" t="s">
        <v>188</v>
      </c>
      <c r="F41" s="1"/>
    </row>
    <row r="42" spans="1:6" s="87" customFormat="1" x14ac:dyDescent="0.2">
      <c r="A42" s="157">
        <v>44272</v>
      </c>
      <c r="B42" s="158">
        <v>186.47</v>
      </c>
      <c r="C42" s="159" t="s">
        <v>187</v>
      </c>
      <c r="D42" s="159" t="s">
        <v>185</v>
      </c>
      <c r="E42" s="160" t="s">
        <v>188</v>
      </c>
      <c r="F42" s="1"/>
    </row>
    <row r="43" spans="1:6" s="87" customFormat="1" x14ac:dyDescent="0.2">
      <c r="A43" s="157">
        <v>44272</v>
      </c>
      <c r="B43" s="158">
        <v>14.81</v>
      </c>
      <c r="C43" s="159" t="s">
        <v>187</v>
      </c>
      <c r="D43" s="159" t="s">
        <v>189</v>
      </c>
      <c r="E43" s="160" t="s">
        <v>188</v>
      </c>
      <c r="F43" s="1"/>
    </row>
    <row r="44" spans="1:6" s="87" customFormat="1" x14ac:dyDescent="0.2">
      <c r="A44" s="157">
        <v>44272</v>
      </c>
      <c r="B44" s="158">
        <v>117.82</v>
      </c>
      <c r="C44" s="159" t="s">
        <v>187</v>
      </c>
      <c r="D44" s="159" t="s">
        <v>176</v>
      </c>
      <c r="E44" s="160" t="s">
        <v>188</v>
      </c>
      <c r="F44" s="1"/>
    </row>
    <row r="45" spans="1:6" s="87" customFormat="1" ht="25.5" x14ac:dyDescent="0.2">
      <c r="A45" s="157">
        <v>44349</v>
      </c>
      <c r="B45" s="158">
        <v>360.55</v>
      </c>
      <c r="C45" s="159" t="s">
        <v>190</v>
      </c>
      <c r="D45" s="159" t="s">
        <v>171</v>
      </c>
      <c r="E45" s="160" t="s">
        <v>179</v>
      </c>
      <c r="F45" s="1"/>
    </row>
    <row r="46" spans="1:6" s="87" customFormat="1" ht="25.5" x14ac:dyDescent="0.2">
      <c r="A46" s="157">
        <v>44349</v>
      </c>
      <c r="B46" s="158">
        <v>86.64</v>
      </c>
      <c r="C46" s="159" t="s">
        <v>190</v>
      </c>
      <c r="D46" s="159" t="s">
        <v>186</v>
      </c>
      <c r="E46" s="160" t="s">
        <v>179</v>
      </c>
      <c r="F46" s="1"/>
    </row>
    <row r="47" spans="1:6" s="87" customFormat="1" ht="25.5" x14ac:dyDescent="0.2">
      <c r="A47" s="157">
        <v>44349</v>
      </c>
      <c r="B47" s="158">
        <v>64.87</v>
      </c>
      <c r="C47" s="159" t="s">
        <v>190</v>
      </c>
      <c r="D47" s="159" t="s">
        <v>176</v>
      </c>
      <c r="E47" s="160" t="s">
        <v>179</v>
      </c>
      <c r="F47" s="1"/>
    </row>
    <row r="48" spans="1:6" s="87" customFormat="1" hidden="1" x14ac:dyDescent="0.2">
      <c r="A48" s="147"/>
      <c r="B48" s="148"/>
      <c r="C48" s="149"/>
      <c r="D48" s="149"/>
      <c r="E48" s="150"/>
      <c r="F48" s="1"/>
    </row>
    <row r="49" spans="1:6" ht="19.5" customHeight="1" x14ac:dyDescent="0.2">
      <c r="A49" s="107" t="s">
        <v>125</v>
      </c>
      <c r="B49" s="108">
        <f>SUM(B19:B48)</f>
        <v>4693.9800000000005</v>
      </c>
      <c r="C49" s="167" t="str">
        <f>IF(SUBTOTAL(3,B19:B48)=SUBTOTAL(103,B19:B48),'Summary and sign-off'!$A$48,'Summary and sign-off'!$A$49)</f>
        <v>Check - there are no hidden rows with data</v>
      </c>
      <c r="D49" s="175" t="str">
        <f>IF('Summary and sign-off'!F56='Summary and sign-off'!F54,'Summary and sign-off'!A51,'Summary and sign-off'!A50)</f>
        <v>Check - each entry provides sufficient information</v>
      </c>
      <c r="E49" s="175"/>
      <c r="F49" s="46"/>
    </row>
    <row r="50" spans="1:6" ht="10.5" customHeight="1" x14ac:dyDescent="0.2">
      <c r="A50" s="27"/>
      <c r="B50" s="22"/>
      <c r="C50" s="27"/>
      <c r="D50" s="27"/>
      <c r="E50" s="27"/>
      <c r="F50" s="27"/>
    </row>
    <row r="51" spans="1:6" ht="24.75" customHeight="1" x14ac:dyDescent="0.2">
      <c r="A51" s="176" t="s">
        <v>126</v>
      </c>
      <c r="B51" s="176"/>
      <c r="C51" s="176"/>
      <c r="D51" s="176"/>
      <c r="E51" s="176"/>
      <c r="F51" s="46"/>
    </row>
    <row r="52" spans="1:6" ht="27" customHeight="1" x14ac:dyDescent="0.2">
      <c r="A52" s="35" t="s">
        <v>117</v>
      </c>
      <c r="B52" s="35" t="s">
        <v>62</v>
      </c>
      <c r="C52" s="35" t="s">
        <v>127</v>
      </c>
      <c r="D52" s="35" t="s">
        <v>128</v>
      </c>
      <c r="E52" s="35" t="s">
        <v>121</v>
      </c>
      <c r="F52" s="49"/>
    </row>
    <row r="53" spans="1:6" s="87" customFormat="1" hidden="1" x14ac:dyDescent="0.2">
      <c r="A53" s="133"/>
      <c r="B53" s="134"/>
      <c r="C53" s="135"/>
      <c r="D53" s="135"/>
      <c r="E53" s="136"/>
      <c r="F53" s="1"/>
    </row>
    <row r="54" spans="1:6" s="87" customFormat="1" x14ac:dyDescent="0.2">
      <c r="A54" s="157">
        <v>44014</v>
      </c>
      <c r="B54" s="158">
        <v>23.53</v>
      </c>
      <c r="C54" s="159" t="s">
        <v>191</v>
      </c>
      <c r="D54" s="159" t="s">
        <v>192</v>
      </c>
      <c r="E54" s="160" t="s">
        <v>193</v>
      </c>
      <c r="F54" s="1"/>
    </row>
    <row r="55" spans="1:6" s="87" customFormat="1" x14ac:dyDescent="0.2">
      <c r="A55" s="157">
        <v>44154</v>
      </c>
      <c r="B55" s="158">
        <v>6.76</v>
      </c>
      <c r="C55" s="159" t="s">
        <v>251</v>
      </c>
      <c r="D55" s="159" t="s">
        <v>192</v>
      </c>
      <c r="E55" s="160" t="s">
        <v>193</v>
      </c>
      <c r="F55" s="1"/>
    </row>
    <row r="56" spans="1:6" s="87" customFormat="1" x14ac:dyDescent="0.2">
      <c r="A56" s="157">
        <v>44357</v>
      </c>
      <c r="B56" s="158">
        <v>11.29</v>
      </c>
      <c r="C56" s="159" t="s">
        <v>243</v>
      </c>
      <c r="D56" s="159" t="s">
        <v>192</v>
      </c>
      <c r="E56" s="160" t="s">
        <v>193</v>
      </c>
      <c r="F56" s="1"/>
    </row>
    <row r="57" spans="1:6" s="87" customFormat="1" hidden="1" x14ac:dyDescent="0.2">
      <c r="A57" s="133"/>
      <c r="B57" s="134"/>
      <c r="C57" s="135"/>
      <c r="D57" s="135"/>
      <c r="E57" s="136"/>
      <c r="F57" s="1"/>
    </row>
    <row r="58" spans="1:6" ht="19.5" customHeight="1" x14ac:dyDescent="0.2">
      <c r="A58" s="107" t="s">
        <v>129</v>
      </c>
      <c r="B58" s="108">
        <f>SUM(B53:B57)</f>
        <v>41.58</v>
      </c>
      <c r="C58" s="167" t="str">
        <f>IF(SUBTOTAL(3,B53:B57)=SUBTOTAL(103,B53:B57),'Summary and sign-off'!$A$48,'Summary and sign-off'!$A$49)</f>
        <v>Check - there are no hidden rows with data</v>
      </c>
      <c r="D58" s="175" t="str">
        <f>IF('Summary and sign-off'!F57='Summary and sign-off'!F54,'Summary and sign-off'!A51,'Summary and sign-off'!A50)</f>
        <v>Check - each entry provides sufficient information</v>
      </c>
      <c r="E58" s="175"/>
      <c r="F58" s="46"/>
    </row>
    <row r="59" spans="1:6" ht="10.5" customHeight="1" x14ac:dyDescent="0.2">
      <c r="A59" s="27"/>
      <c r="B59" s="92"/>
      <c r="C59" s="22"/>
      <c r="D59" s="27"/>
      <c r="E59" s="27"/>
      <c r="F59" s="27"/>
    </row>
    <row r="60" spans="1:6" ht="34.5" customHeight="1" x14ac:dyDescent="0.2">
      <c r="A60" s="50" t="s">
        <v>130</v>
      </c>
      <c r="B60" s="93">
        <f>B15+B49+B58</f>
        <v>-8683.2699999999986</v>
      </c>
      <c r="C60" s="51"/>
      <c r="D60" s="51"/>
      <c r="E60" s="51"/>
      <c r="F60" s="26"/>
    </row>
    <row r="61" spans="1:6" x14ac:dyDescent="0.2">
      <c r="A61" s="27"/>
      <c r="B61" s="22"/>
      <c r="C61" s="27"/>
      <c r="D61" s="27"/>
      <c r="E61" s="27"/>
      <c r="F61" s="27"/>
    </row>
    <row r="62" spans="1:6" x14ac:dyDescent="0.2">
      <c r="A62" s="52" t="s">
        <v>73</v>
      </c>
      <c r="B62" s="25"/>
      <c r="C62" s="26"/>
      <c r="D62" s="26"/>
      <c r="E62" s="26"/>
      <c r="F62" s="27"/>
    </row>
    <row r="63" spans="1:6" ht="12.6" customHeight="1" x14ac:dyDescent="0.2">
      <c r="A63" s="23" t="s">
        <v>131</v>
      </c>
      <c r="B63" s="53"/>
      <c r="C63" s="53"/>
      <c r="D63" s="32"/>
      <c r="E63" s="32"/>
      <c r="F63" s="27"/>
    </row>
    <row r="64" spans="1:6" ht="12.95" customHeight="1" x14ac:dyDescent="0.2">
      <c r="A64" s="31" t="s">
        <v>132</v>
      </c>
      <c r="B64" s="27"/>
      <c r="C64" s="32"/>
      <c r="D64" s="27"/>
      <c r="E64" s="32"/>
      <c r="F64" s="27"/>
    </row>
    <row r="65" spans="1:6" x14ac:dyDescent="0.2">
      <c r="A65" s="31" t="s">
        <v>133</v>
      </c>
      <c r="B65" s="32"/>
      <c r="C65" s="32"/>
      <c r="D65" s="32"/>
      <c r="E65" s="54"/>
      <c r="F65" s="46"/>
    </row>
    <row r="66" spans="1:6" x14ac:dyDescent="0.2">
      <c r="A66" s="23" t="s">
        <v>79</v>
      </c>
      <c r="B66" s="25"/>
      <c r="C66" s="26"/>
      <c r="D66" s="26"/>
      <c r="E66" s="26"/>
      <c r="F66" s="27"/>
    </row>
    <row r="67" spans="1:6" ht="12.95" customHeight="1" x14ac:dyDescent="0.2">
      <c r="A67" s="31" t="s">
        <v>134</v>
      </c>
      <c r="B67" s="27"/>
      <c r="C67" s="32"/>
      <c r="D67" s="27"/>
      <c r="E67" s="32"/>
      <c r="F67" s="27"/>
    </row>
    <row r="68" spans="1:6" x14ac:dyDescent="0.2">
      <c r="A68" s="31" t="s">
        <v>135</v>
      </c>
      <c r="B68" s="32"/>
      <c r="C68" s="32"/>
      <c r="D68" s="32"/>
      <c r="E68" s="54"/>
      <c r="F68" s="46"/>
    </row>
    <row r="69" spans="1:6" x14ac:dyDescent="0.2">
      <c r="A69" s="36" t="s">
        <v>136</v>
      </c>
      <c r="B69" s="36"/>
      <c r="C69" s="36"/>
      <c r="D69" s="36"/>
      <c r="E69" s="54"/>
      <c r="F69" s="46"/>
    </row>
    <row r="70" spans="1:6" x14ac:dyDescent="0.2">
      <c r="A70" s="40"/>
      <c r="B70" s="27"/>
      <c r="C70" s="27"/>
      <c r="D70" s="27"/>
      <c r="E70" s="46"/>
      <c r="F70" s="46"/>
    </row>
    <row r="71" spans="1:6" hidden="1" x14ac:dyDescent="0.2">
      <c r="A71" s="40"/>
      <c r="B71" s="27"/>
      <c r="C71" s="27"/>
      <c r="D71" s="27"/>
      <c r="E71" s="46"/>
      <c r="F71" s="46"/>
    </row>
    <row r="72" spans="1:6" hidden="1" x14ac:dyDescent="0.2"/>
    <row r="73" spans="1:6" hidden="1" x14ac:dyDescent="0.2"/>
    <row r="74" spans="1:6" hidden="1" x14ac:dyDescent="0.2"/>
    <row r="75" spans="1:6" hidden="1" x14ac:dyDescent="0.2"/>
    <row r="76" spans="1:6" ht="12.75" hidden="1" customHeight="1" x14ac:dyDescent="0.2"/>
    <row r="77" spans="1:6" hidden="1" x14ac:dyDescent="0.2"/>
    <row r="78" spans="1:6" hidden="1" x14ac:dyDescent="0.2"/>
    <row r="79" spans="1:6" hidden="1" x14ac:dyDescent="0.2">
      <c r="A79" s="55"/>
      <c r="B79" s="46"/>
      <c r="C79" s="46"/>
      <c r="D79" s="46"/>
      <c r="E79" s="46"/>
      <c r="F79" s="46"/>
    </row>
    <row r="80" spans="1:6" hidden="1" x14ac:dyDescent="0.2">
      <c r="A80" s="55"/>
      <c r="B80" s="46"/>
      <c r="C80" s="46"/>
      <c r="D80" s="46"/>
      <c r="E80" s="46"/>
      <c r="F80" s="46"/>
    </row>
    <row r="81" spans="1:6" hidden="1" x14ac:dyDescent="0.2">
      <c r="A81" s="55"/>
      <c r="B81" s="46"/>
      <c r="C81" s="46"/>
      <c r="D81" s="46"/>
      <c r="E81" s="46"/>
      <c r="F81" s="46"/>
    </row>
    <row r="82" spans="1:6" hidden="1" x14ac:dyDescent="0.2">
      <c r="A82" s="55"/>
      <c r="B82" s="46"/>
      <c r="C82" s="46"/>
      <c r="D82" s="46"/>
      <c r="E82" s="46"/>
      <c r="F82" s="46"/>
    </row>
    <row r="83" spans="1:6" hidden="1" x14ac:dyDescent="0.2">
      <c r="A83" s="55"/>
      <c r="B83" s="46"/>
      <c r="C83" s="46"/>
      <c r="D83" s="46"/>
      <c r="E83" s="46"/>
      <c r="F83" s="46"/>
    </row>
    <row r="84" spans="1:6" hidden="1" x14ac:dyDescent="0.2"/>
    <row r="85" spans="1:6" hidden="1" x14ac:dyDescent="0.2"/>
    <row r="86" spans="1:6" hidden="1" x14ac:dyDescent="0.2"/>
    <row r="87" spans="1:6" hidden="1" x14ac:dyDescent="0.2"/>
    <row r="88" spans="1:6" hidden="1" x14ac:dyDescent="0.2"/>
    <row r="89" spans="1:6" hidden="1" x14ac:dyDescent="0.2"/>
    <row r="90" spans="1:6" hidden="1" x14ac:dyDescent="0.2"/>
    <row r="91" spans="1:6" hidden="1"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sheetData>
  <sheetProtection sheet="1" formatCells="0" formatRows="0" insertColumns="0" insertRows="0" deleteRows="0"/>
  <mergeCells count="15">
    <mergeCell ref="B7:E7"/>
    <mergeCell ref="B5:E5"/>
    <mergeCell ref="D58:E58"/>
    <mergeCell ref="A1:E1"/>
    <mergeCell ref="A17:E17"/>
    <mergeCell ref="A51:E51"/>
    <mergeCell ref="B2:E2"/>
    <mergeCell ref="B3:E3"/>
    <mergeCell ref="B4:E4"/>
    <mergeCell ref="A8:E8"/>
    <mergeCell ref="A9:E9"/>
    <mergeCell ref="B6:E6"/>
    <mergeCell ref="D15:E15"/>
    <mergeCell ref="D49:E4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53 A57 A48">
      <formula1>$B$4</formula1>
      <formula2>$B$5</formula2>
    </dataValidation>
    <dataValidation allowBlank="1" showInputMessage="1" showErrorMessage="1" prompt="Insert additional rows as needed:_x000a_- 'right click' on a row number (left of screen)_x000a_- select 'Insert' (this will insert a row above it)" sqref="A52 A18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54:A56 A20:A47">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B12:B14 B19:B48 B53:B57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sqref="A1:E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1" t="s">
        <v>109</v>
      </c>
      <c r="B1" s="171"/>
      <c r="C1" s="171"/>
      <c r="D1" s="171"/>
      <c r="E1" s="171"/>
      <c r="F1" s="38"/>
    </row>
    <row r="2" spans="1:6" ht="21" customHeight="1" x14ac:dyDescent="0.2">
      <c r="A2" s="4" t="s">
        <v>52</v>
      </c>
      <c r="B2" s="174" t="str">
        <f>'Summary and sign-off'!B2:F2</f>
        <v>Tertiary Education Organisation</v>
      </c>
      <c r="C2" s="174"/>
      <c r="D2" s="174"/>
      <c r="E2" s="174"/>
      <c r="F2" s="38"/>
    </row>
    <row r="3" spans="1:6" ht="21" customHeight="1" x14ac:dyDescent="0.2">
      <c r="A3" s="4" t="s">
        <v>110</v>
      </c>
      <c r="B3" s="174" t="str">
        <f>'Summary and sign-off'!B3:F3</f>
        <v>Tim Fowler</v>
      </c>
      <c r="C3" s="174"/>
      <c r="D3" s="174"/>
      <c r="E3" s="174"/>
      <c r="F3" s="38"/>
    </row>
    <row r="4" spans="1:6" ht="21" customHeight="1" x14ac:dyDescent="0.2">
      <c r="A4" s="4" t="s">
        <v>111</v>
      </c>
      <c r="B4" s="174">
        <f>'Summary and sign-off'!B4:F4</f>
        <v>44013</v>
      </c>
      <c r="C4" s="174"/>
      <c r="D4" s="174"/>
      <c r="E4" s="174"/>
      <c r="F4" s="38"/>
    </row>
    <row r="5" spans="1:6" ht="21" customHeight="1" x14ac:dyDescent="0.2">
      <c r="A5" s="4" t="s">
        <v>112</v>
      </c>
      <c r="B5" s="174">
        <f>'Summary and sign-off'!B5:F5</f>
        <v>44377</v>
      </c>
      <c r="C5" s="174"/>
      <c r="D5" s="174"/>
      <c r="E5" s="174"/>
      <c r="F5" s="38"/>
    </row>
    <row r="6" spans="1:6" ht="21" customHeight="1" x14ac:dyDescent="0.2">
      <c r="A6" s="4" t="s">
        <v>113</v>
      </c>
      <c r="B6" s="169" t="s">
        <v>81</v>
      </c>
      <c r="C6" s="169"/>
      <c r="D6" s="169"/>
      <c r="E6" s="169"/>
      <c r="F6" s="38"/>
    </row>
    <row r="7" spans="1:6" ht="21" customHeight="1" x14ac:dyDescent="0.2">
      <c r="A7" s="4" t="s">
        <v>56</v>
      </c>
      <c r="B7" s="169" t="s">
        <v>83</v>
      </c>
      <c r="C7" s="169"/>
      <c r="D7" s="169"/>
      <c r="E7" s="169"/>
      <c r="F7" s="38"/>
    </row>
    <row r="8" spans="1:6" ht="35.25" customHeight="1" x14ac:dyDescent="0.25">
      <c r="A8" s="184" t="s">
        <v>137</v>
      </c>
      <c r="B8" s="184"/>
      <c r="C8" s="185"/>
      <c r="D8" s="185"/>
      <c r="E8" s="185"/>
      <c r="F8" s="42"/>
    </row>
    <row r="9" spans="1:6" ht="35.25" customHeight="1" x14ac:dyDescent="0.25">
      <c r="A9" s="182" t="s">
        <v>138</v>
      </c>
      <c r="B9" s="183"/>
      <c r="C9" s="183"/>
      <c r="D9" s="183"/>
      <c r="E9" s="183"/>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ht="25.5" x14ac:dyDescent="0.2">
      <c r="A12" s="157">
        <v>44320</v>
      </c>
      <c r="B12" s="158">
        <v>165.22</v>
      </c>
      <c r="C12" s="161" t="s">
        <v>244</v>
      </c>
      <c r="D12" s="161" t="s">
        <v>245</v>
      </c>
      <c r="E12" s="162" t="s">
        <v>193</v>
      </c>
      <c r="F12" s="2"/>
    </row>
    <row r="13" spans="1:6" s="87" customFormat="1" ht="11.25" hidden="1" customHeight="1" x14ac:dyDescent="0.2">
      <c r="A13" s="137"/>
      <c r="B13" s="134"/>
      <c r="C13" s="138"/>
      <c r="D13" s="138"/>
      <c r="E13" s="139"/>
      <c r="F13" s="2"/>
    </row>
    <row r="14" spans="1:6" ht="34.5" customHeight="1" x14ac:dyDescent="0.2">
      <c r="A14" s="88" t="s">
        <v>142</v>
      </c>
      <c r="B14" s="97">
        <f>SUM(B11:B13)</f>
        <v>165.22</v>
      </c>
      <c r="C14" s="106" t="str">
        <f>IF(SUBTOTAL(3,B11:B13)=SUBTOTAL(103,B11:B13),'Summary and sign-off'!$A$48,'Summary and sign-off'!$A$49)</f>
        <v>Check - there are no hidden rows with data</v>
      </c>
      <c r="D14" s="175" t="str">
        <f>IF('Summary and sign-off'!F58='Summary and sign-off'!F54,'Summary and sign-off'!A51,'Summary and sign-off'!A50)</f>
        <v>Check - each entry provides sufficient information</v>
      </c>
      <c r="E14" s="175"/>
      <c r="F14" s="2"/>
    </row>
    <row r="15" spans="1:6" x14ac:dyDescent="0.2">
      <c r="A15" s="21"/>
      <c r="B15" s="20"/>
      <c r="C15" s="20"/>
      <c r="D15" s="20"/>
      <c r="E15" s="20"/>
      <c r="F15" s="38"/>
    </row>
    <row r="16" spans="1:6" x14ac:dyDescent="0.2">
      <c r="A16" s="21" t="s">
        <v>73</v>
      </c>
      <c r="B16" s="22"/>
      <c r="C16" s="27"/>
      <c r="D16" s="20"/>
      <c r="E16" s="20"/>
      <c r="F16" s="38"/>
    </row>
    <row r="17" spans="1:6" ht="12.75" customHeight="1" x14ac:dyDescent="0.2">
      <c r="A17" s="23" t="s">
        <v>143</v>
      </c>
      <c r="B17" s="23"/>
      <c r="C17" s="23"/>
      <c r="D17" s="23"/>
      <c r="E17" s="23"/>
      <c r="F17" s="38"/>
    </row>
    <row r="18" spans="1:6" x14ac:dyDescent="0.2">
      <c r="A18" s="23" t="s">
        <v>144</v>
      </c>
      <c r="B18" s="31"/>
      <c r="C18" s="43"/>
      <c r="D18" s="44"/>
      <c r="E18" s="44"/>
      <c r="F18" s="38"/>
    </row>
    <row r="19" spans="1:6" x14ac:dyDescent="0.2">
      <c r="A19" s="23" t="s">
        <v>79</v>
      </c>
      <c r="B19" s="25"/>
      <c r="C19" s="26"/>
      <c r="D19" s="26"/>
      <c r="E19" s="26"/>
      <c r="F19" s="27"/>
    </row>
    <row r="20" spans="1:6" x14ac:dyDescent="0.2">
      <c r="A20" s="31" t="s">
        <v>145</v>
      </c>
      <c r="B20" s="31"/>
      <c r="C20" s="43"/>
      <c r="D20" s="43"/>
      <c r="E20" s="43"/>
      <c r="F20" s="38"/>
    </row>
    <row r="21" spans="1:6" ht="12.75" customHeight="1" x14ac:dyDescent="0.2">
      <c r="A21" s="31" t="s">
        <v>146</v>
      </c>
      <c r="B21" s="31"/>
      <c r="C21" s="45"/>
      <c r="D21" s="45"/>
      <c r="E21" s="33"/>
      <c r="F21" s="38"/>
    </row>
    <row r="22" spans="1:6" x14ac:dyDescent="0.2">
      <c r="A22" s="20"/>
      <c r="B22" s="20"/>
      <c r="C22" s="20"/>
      <c r="D22" s="20"/>
      <c r="E22" s="20"/>
      <c r="F22" s="38"/>
    </row>
    <row r="23" spans="1:6" hidden="1" x14ac:dyDescent="0.2"/>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90"/>
  <sheetViews>
    <sheetView zoomScaleNormal="100" workbookViewId="0">
      <selection sqref="A1:E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1" t="s">
        <v>109</v>
      </c>
      <c r="B1" s="171"/>
      <c r="C1" s="171"/>
      <c r="D1" s="171"/>
      <c r="E1" s="171"/>
      <c r="F1" s="24"/>
    </row>
    <row r="2" spans="1:6" ht="21" customHeight="1" x14ac:dyDescent="0.2">
      <c r="A2" s="4" t="s">
        <v>52</v>
      </c>
      <c r="B2" s="174" t="str">
        <f>'Summary and sign-off'!B2:F2</f>
        <v>Tertiary Education Organisation</v>
      </c>
      <c r="C2" s="174"/>
      <c r="D2" s="174"/>
      <c r="E2" s="174"/>
      <c r="F2" s="24"/>
    </row>
    <row r="3" spans="1:6" ht="21" customHeight="1" x14ac:dyDescent="0.2">
      <c r="A3" s="4" t="s">
        <v>110</v>
      </c>
      <c r="B3" s="174" t="str">
        <f>'Summary and sign-off'!B3:F3</f>
        <v>Tim Fowler</v>
      </c>
      <c r="C3" s="174"/>
      <c r="D3" s="174"/>
      <c r="E3" s="174"/>
      <c r="F3" s="24"/>
    </row>
    <row r="4" spans="1:6" ht="21" customHeight="1" x14ac:dyDescent="0.2">
      <c r="A4" s="4" t="s">
        <v>111</v>
      </c>
      <c r="B4" s="174">
        <f>'Summary and sign-off'!B4:F4</f>
        <v>44013</v>
      </c>
      <c r="C4" s="174"/>
      <c r="D4" s="174"/>
      <c r="E4" s="174"/>
      <c r="F4" s="24"/>
    </row>
    <row r="5" spans="1:6" ht="21" customHeight="1" x14ac:dyDescent="0.2">
      <c r="A5" s="4" t="s">
        <v>112</v>
      </c>
      <c r="B5" s="174">
        <f>'Summary and sign-off'!B5:F5</f>
        <v>44377</v>
      </c>
      <c r="C5" s="174"/>
      <c r="D5" s="174"/>
      <c r="E5" s="174"/>
      <c r="F5" s="24"/>
    </row>
    <row r="6" spans="1:6" ht="21" customHeight="1" x14ac:dyDescent="0.2">
      <c r="A6" s="4" t="s">
        <v>113</v>
      </c>
      <c r="B6" s="169" t="s">
        <v>81</v>
      </c>
      <c r="C6" s="169"/>
      <c r="D6" s="169"/>
      <c r="E6" s="169"/>
      <c r="F6" s="34"/>
    </row>
    <row r="7" spans="1:6" ht="21" customHeight="1" x14ac:dyDescent="0.2">
      <c r="A7" s="4" t="s">
        <v>56</v>
      </c>
      <c r="B7" s="169" t="s">
        <v>83</v>
      </c>
      <c r="C7" s="169"/>
      <c r="D7" s="169"/>
      <c r="E7" s="169"/>
      <c r="F7" s="34"/>
    </row>
    <row r="8" spans="1:6" ht="35.25" customHeight="1" x14ac:dyDescent="0.2">
      <c r="A8" s="178" t="s">
        <v>147</v>
      </c>
      <c r="B8" s="178"/>
      <c r="C8" s="185"/>
      <c r="D8" s="185"/>
      <c r="E8" s="185"/>
      <c r="F8" s="24"/>
    </row>
    <row r="9" spans="1:6" ht="35.25" customHeight="1" x14ac:dyDescent="0.2">
      <c r="A9" s="186" t="s">
        <v>148</v>
      </c>
      <c r="B9" s="187"/>
      <c r="C9" s="187"/>
      <c r="D9" s="187"/>
      <c r="E9" s="187"/>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44043</v>
      </c>
      <c r="B12" s="158">
        <v>0.34</v>
      </c>
      <c r="C12" s="161" t="s">
        <v>194</v>
      </c>
      <c r="D12" s="161" t="s">
        <v>195</v>
      </c>
      <c r="E12" s="162" t="s">
        <v>193</v>
      </c>
      <c r="F12" s="3"/>
    </row>
    <row r="13" spans="1:6" s="87" customFormat="1" x14ac:dyDescent="0.2">
      <c r="A13" s="157">
        <v>44043</v>
      </c>
      <c r="B13" s="158">
        <v>32</v>
      </c>
      <c r="C13" s="161" t="s">
        <v>196</v>
      </c>
      <c r="D13" s="161" t="s">
        <v>195</v>
      </c>
      <c r="E13" s="162" t="s">
        <v>193</v>
      </c>
      <c r="F13" s="3"/>
    </row>
    <row r="14" spans="1:6" s="87" customFormat="1" x14ac:dyDescent="0.2">
      <c r="A14" s="157">
        <v>44043</v>
      </c>
      <c r="B14" s="158">
        <v>15</v>
      </c>
      <c r="C14" s="161" t="s">
        <v>197</v>
      </c>
      <c r="D14" s="161" t="s">
        <v>198</v>
      </c>
      <c r="E14" s="162" t="s">
        <v>193</v>
      </c>
      <c r="F14" s="3"/>
    </row>
    <row r="15" spans="1:6" s="87" customFormat="1" x14ac:dyDescent="0.2">
      <c r="A15" s="157">
        <v>44043</v>
      </c>
      <c r="B15" s="158">
        <v>15</v>
      </c>
      <c r="C15" s="161" t="s">
        <v>199</v>
      </c>
      <c r="D15" s="161" t="s">
        <v>200</v>
      </c>
      <c r="E15" s="162" t="s">
        <v>193</v>
      </c>
      <c r="F15" s="3"/>
    </row>
    <row r="16" spans="1:6" s="87" customFormat="1" x14ac:dyDescent="0.2">
      <c r="A16" s="157">
        <v>44074</v>
      </c>
      <c r="B16" s="158">
        <v>0.68</v>
      </c>
      <c r="C16" s="161" t="s">
        <v>201</v>
      </c>
      <c r="D16" s="161" t="s">
        <v>195</v>
      </c>
      <c r="E16" s="162" t="s">
        <v>193</v>
      </c>
      <c r="F16" s="3"/>
    </row>
    <row r="17" spans="1:6" s="87" customFormat="1" x14ac:dyDescent="0.2">
      <c r="A17" s="157">
        <v>44074</v>
      </c>
      <c r="B17" s="158">
        <v>32</v>
      </c>
      <c r="C17" s="161" t="s">
        <v>202</v>
      </c>
      <c r="D17" s="161" t="s">
        <v>195</v>
      </c>
      <c r="E17" s="162" t="s">
        <v>193</v>
      </c>
      <c r="F17" s="3"/>
    </row>
    <row r="18" spans="1:6" s="87" customFormat="1" x14ac:dyDescent="0.2">
      <c r="A18" s="157">
        <v>44074</v>
      </c>
      <c r="B18" s="158">
        <v>15</v>
      </c>
      <c r="C18" s="161" t="s">
        <v>203</v>
      </c>
      <c r="D18" s="161" t="s">
        <v>198</v>
      </c>
      <c r="E18" s="162" t="s">
        <v>193</v>
      </c>
      <c r="F18" s="3"/>
    </row>
    <row r="19" spans="1:6" s="87" customFormat="1" x14ac:dyDescent="0.2">
      <c r="A19" s="157">
        <v>44074</v>
      </c>
      <c r="B19" s="158">
        <v>15</v>
      </c>
      <c r="C19" s="161" t="s">
        <v>204</v>
      </c>
      <c r="D19" s="161" t="s">
        <v>200</v>
      </c>
      <c r="E19" s="162" t="s">
        <v>193</v>
      </c>
      <c r="F19" s="3"/>
    </row>
    <row r="20" spans="1:6" s="87" customFormat="1" x14ac:dyDescent="0.2">
      <c r="A20" s="157">
        <v>44104</v>
      </c>
      <c r="B20" s="158">
        <v>0.85</v>
      </c>
      <c r="C20" s="161" t="s">
        <v>205</v>
      </c>
      <c r="D20" s="161" t="s">
        <v>195</v>
      </c>
      <c r="E20" s="162" t="s">
        <v>193</v>
      </c>
      <c r="F20" s="3"/>
    </row>
    <row r="21" spans="1:6" s="87" customFormat="1" x14ac:dyDescent="0.2">
      <c r="A21" s="157">
        <v>44104</v>
      </c>
      <c r="B21" s="158">
        <v>32</v>
      </c>
      <c r="C21" s="161" t="s">
        <v>206</v>
      </c>
      <c r="D21" s="161" t="s">
        <v>195</v>
      </c>
      <c r="E21" s="162" t="s">
        <v>193</v>
      </c>
      <c r="F21" s="3"/>
    </row>
    <row r="22" spans="1:6" s="87" customFormat="1" x14ac:dyDescent="0.2">
      <c r="A22" s="157">
        <v>44104</v>
      </c>
      <c r="B22" s="158">
        <v>15</v>
      </c>
      <c r="C22" s="161" t="s">
        <v>207</v>
      </c>
      <c r="D22" s="161" t="s">
        <v>198</v>
      </c>
      <c r="E22" s="162" t="s">
        <v>193</v>
      </c>
      <c r="F22" s="3"/>
    </row>
    <row r="23" spans="1:6" s="87" customFormat="1" x14ac:dyDescent="0.2">
      <c r="A23" s="157">
        <v>44104</v>
      </c>
      <c r="B23" s="158">
        <v>15</v>
      </c>
      <c r="C23" s="161" t="s">
        <v>208</v>
      </c>
      <c r="D23" s="161" t="s">
        <v>200</v>
      </c>
      <c r="E23" s="162" t="s">
        <v>193</v>
      </c>
      <c r="F23" s="3"/>
    </row>
    <row r="24" spans="1:6" s="87" customFormat="1" x14ac:dyDescent="0.2">
      <c r="A24" s="157">
        <v>44134</v>
      </c>
      <c r="B24" s="158">
        <v>1.19</v>
      </c>
      <c r="C24" s="161" t="s">
        <v>209</v>
      </c>
      <c r="D24" s="161" t="s">
        <v>195</v>
      </c>
      <c r="E24" s="162" t="s">
        <v>193</v>
      </c>
      <c r="F24" s="3"/>
    </row>
    <row r="25" spans="1:6" s="87" customFormat="1" x14ac:dyDescent="0.2">
      <c r="A25" s="157">
        <v>44134</v>
      </c>
      <c r="B25" s="158">
        <v>32</v>
      </c>
      <c r="C25" s="161" t="s">
        <v>210</v>
      </c>
      <c r="D25" s="161" t="s">
        <v>195</v>
      </c>
      <c r="E25" s="162" t="s">
        <v>193</v>
      </c>
      <c r="F25" s="3"/>
    </row>
    <row r="26" spans="1:6" s="87" customFormat="1" x14ac:dyDescent="0.2">
      <c r="A26" s="157">
        <v>44134</v>
      </c>
      <c r="B26" s="158">
        <v>15</v>
      </c>
      <c r="C26" s="161" t="s">
        <v>211</v>
      </c>
      <c r="D26" s="161" t="s">
        <v>198</v>
      </c>
      <c r="E26" s="162" t="s">
        <v>193</v>
      </c>
      <c r="F26" s="3"/>
    </row>
    <row r="27" spans="1:6" s="87" customFormat="1" x14ac:dyDescent="0.2">
      <c r="A27" s="157">
        <v>44134</v>
      </c>
      <c r="B27" s="158">
        <v>15</v>
      </c>
      <c r="C27" s="161" t="s">
        <v>212</v>
      </c>
      <c r="D27" s="161" t="s">
        <v>200</v>
      </c>
      <c r="E27" s="162" t="s">
        <v>193</v>
      </c>
      <c r="F27" s="3"/>
    </row>
    <row r="28" spans="1:6" s="87" customFormat="1" x14ac:dyDescent="0.2">
      <c r="A28" s="157">
        <v>44165</v>
      </c>
      <c r="B28" s="158">
        <v>0.77</v>
      </c>
      <c r="C28" s="161" t="s">
        <v>213</v>
      </c>
      <c r="D28" s="161" t="s">
        <v>195</v>
      </c>
      <c r="E28" s="162" t="s">
        <v>193</v>
      </c>
      <c r="F28" s="3"/>
    </row>
    <row r="29" spans="1:6" s="87" customFormat="1" x14ac:dyDescent="0.2">
      <c r="A29" s="157">
        <v>44165</v>
      </c>
      <c r="B29" s="158">
        <v>32</v>
      </c>
      <c r="C29" s="161" t="s">
        <v>214</v>
      </c>
      <c r="D29" s="161" t="s">
        <v>195</v>
      </c>
      <c r="E29" s="162" t="s">
        <v>193</v>
      </c>
      <c r="F29" s="3"/>
    </row>
    <row r="30" spans="1:6" s="87" customFormat="1" x14ac:dyDescent="0.2">
      <c r="A30" s="157">
        <v>44165</v>
      </c>
      <c r="B30" s="158">
        <v>15</v>
      </c>
      <c r="C30" s="161" t="s">
        <v>215</v>
      </c>
      <c r="D30" s="161" t="s">
        <v>198</v>
      </c>
      <c r="E30" s="162" t="s">
        <v>193</v>
      </c>
      <c r="F30" s="3"/>
    </row>
    <row r="31" spans="1:6" s="87" customFormat="1" x14ac:dyDescent="0.2">
      <c r="A31" s="157">
        <v>44165</v>
      </c>
      <c r="B31" s="158">
        <v>15</v>
      </c>
      <c r="C31" s="161" t="s">
        <v>216</v>
      </c>
      <c r="D31" s="161" t="s">
        <v>200</v>
      </c>
      <c r="E31" s="162" t="s">
        <v>193</v>
      </c>
      <c r="F31" s="3"/>
    </row>
    <row r="32" spans="1:6" s="87" customFormat="1" x14ac:dyDescent="0.2">
      <c r="A32" s="157">
        <v>44196</v>
      </c>
      <c r="B32" s="158">
        <v>1.63</v>
      </c>
      <c r="C32" s="161" t="s">
        <v>217</v>
      </c>
      <c r="D32" s="161" t="s">
        <v>195</v>
      </c>
      <c r="E32" s="162" t="s">
        <v>193</v>
      </c>
      <c r="F32" s="3"/>
    </row>
    <row r="33" spans="1:6" s="87" customFormat="1" x14ac:dyDescent="0.2">
      <c r="A33" s="157">
        <v>44196</v>
      </c>
      <c r="B33" s="158">
        <v>32</v>
      </c>
      <c r="C33" s="161" t="s">
        <v>218</v>
      </c>
      <c r="D33" s="161" t="s">
        <v>195</v>
      </c>
      <c r="E33" s="162" t="s">
        <v>193</v>
      </c>
      <c r="F33" s="3"/>
    </row>
    <row r="34" spans="1:6" s="87" customFormat="1" x14ac:dyDescent="0.2">
      <c r="A34" s="157">
        <v>44196</v>
      </c>
      <c r="B34" s="158">
        <v>15</v>
      </c>
      <c r="C34" s="161" t="s">
        <v>219</v>
      </c>
      <c r="D34" s="161" t="s">
        <v>198</v>
      </c>
      <c r="E34" s="162" t="s">
        <v>193</v>
      </c>
      <c r="F34" s="3"/>
    </row>
    <row r="35" spans="1:6" s="87" customFormat="1" x14ac:dyDescent="0.2">
      <c r="A35" s="157">
        <v>44196</v>
      </c>
      <c r="B35" s="158">
        <v>15</v>
      </c>
      <c r="C35" s="161" t="s">
        <v>220</v>
      </c>
      <c r="D35" s="161" t="s">
        <v>200</v>
      </c>
      <c r="E35" s="162" t="s">
        <v>193</v>
      </c>
      <c r="F35" s="3"/>
    </row>
    <row r="36" spans="1:6" s="87" customFormat="1" x14ac:dyDescent="0.2">
      <c r="A36" s="157">
        <v>44227</v>
      </c>
      <c r="B36" s="158">
        <v>1.96</v>
      </c>
      <c r="C36" s="161" t="s">
        <v>221</v>
      </c>
      <c r="D36" s="161" t="s">
        <v>195</v>
      </c>
      <c r="E36" s="162" t="s">
        <v>193</v>
      </c>
      <c r="F36" s="3"/>
    </row>
    <row r="37" spans="1:6" s="87" customFormat="1" x14ac:dyDescent="0.2">
      <c r="A37" s="157">
        <v>44227</v>
      </c>
      <c r="B37" s="158">
        <v>32</v>
      </c>
      <c r="C37" s="161" t="s">
        <v>222</v>
      </c>
      <c r="D37" s="161" t="s">
        <v>195</v>
      </c>
      <c r="E37" s="162" t="s">
        <v>193</v>
      </c>
      <c r="F37" s="3"/>
    </row>
    <row r="38" spans="1:6" s="87" customFormat="1" x14ac:dyDescent="0.2">
      <c r="A38" s="157">
        <v>44227</v>
      </c>
      <c r="B38" s="158">
        <v>15</v>
      </c>
      <c r="C38" s="161" t="s">
        <v>223</v>
      </c>
      <c r="D38" s="161" t="s">
        <v>198</v>
      </c>
      <c r="E38" s="162" t="s">
        <v>193</v>
      </c>
      <c r="F38" s="3"/>
    </row>
    <row r="39" spans="1:6" s="87" customFormat="1" x14ac:dyDescent="0.2">
      <c r="A39" s="157">
        <v>44227</v>
      </c>
      <c r="B39" s="158">
        <v>15</v>
      </c>
      <c r="C39" s="161" t="s">
        <v>224</v>
      </c>
      <c r="D39" s="161" t="s">
        <v>200</v>
      </c>
      <c r="E39" s="162" t="s">
        <v>193</v>
      </c>
      <c r="F39" s="3"/>
    </row>
    <row r="40" spans="1:6" s="87" customFormat="1" x14ac:dyDescent="0.2">
      <c r="A40" s="157">
        <v>44255</v>
      </c>
      <c r="B40" s="158">
        <v>0.94</v>
      </c>
      <c r="C40" s="161" t="s">
        <v>225</v>
      </c>
      <c r="D40" s="161" t="s">
        <v>195</v>
      </c>
      <c r="E40" s="162" t="s">
        <v>193</v>
      </c>
      <c r="F40" s="3"/>
    </row>
    <row r="41" spans="1:6" s="87" customFormat="1" x14ac:dyDescent="0.2">
      <c r="A41" s="157">
        <v>44255</v>
      </c>
      <c r="B41" s="158">
        <v>32</v>
      </c>
      <c r="C41" s="161" t="s">
        <v>226</v>
      </c>
      <c r="D41" s="161" t="s">
        <v>195</v>
      </c>
      <c r="E41" s="162" t="s">
        <v>193</v>
      </c>
      <c r="F41" s="3"/>
    </row>
    <row r="42" spans="1:6" s="87" customFormat="1" x14ac:dyDescent="0.2">
      <c r="A42" s="157">
        <v>44255</v>
      </c>
      <c r="B42" s="158">
        <v>15</v>
      </c>
      <c r="C42" s="161" t="s">
        <v>227</v>
      </c>
      <c r="D42" s="161" t="s">
        <v>198</v>
      </c>
      <c r="E42" s="162" t="s">
        <v>193</v>
      </c>
      <c r="F42" s="3"/>
    </row>
    <row r="43" spans="1:6" s="87" customFormat="1" x14ac:dyDescent="0.2">
      <c r="A43" s="157">
        <v>44255</v>
      </c>
      <c r="B43" s="158">
        <v>15</v>
      </c>
      <c r="C43" s="161" t="s">
        <v>228</v>
      </c>
      <c r="D43" s="161" t="s">
        <v>200</v>
      </c>
      <c r="E43" s="162" t="s">
        <v>193</v>
      </c>
      <c r="F43" s="3"/>
    </row>
    <row r="44" spans="1:6" s="87" customFormat="1" x14ac:dyDescent="0.2">
      <c r="A44" s="157">
        <v>44286</v>
      </c>
      <c r="B44" s="158">
        <v>1.63</v>
      </c>
      <c r="C44" s="161" t="s">
        <v>229</v>
      </c>
      <c r="D44" s="161" t="s">
        <v>195</v>
      </c>
      <c r="E44" s="162" t="s">
        <v>193</v>
      </c>
      <c r="F44" s="3"/>
    </row>
    <row r="45" spans="1:6" s="87" customFormat="1" x14ac:dyDescent="0.2">
      <c r="A45" s="157">
        <v>44286</v>
      </c>
      <c r="B45" s="158">
        <v>32</v>
      </c>
      <c r="C45" s="161" t="s">
        <v>230</v>
      </c>
      <c r="D45" s="161" t="s">
        <v>195</v>
      </c>
      <c r="E45" s="162" t="s">
        <v>193</v>
      </c>
      <c r="F45" s="3"/>
    </row>
    <row r="46" spans="1:6" s="87" customFormat="1" x14ac:dyDescent="0.2">
      <c r="A46" s="157">
        <v>44286</v>
      </c>
      <c r="B46" s="158">
        <v>15</v>
      </c>
      <c r="C46" s="161" t="s">
        <v>231</v>
      </c>
      <c r="D46" s="161" t="s">
        <v>198</v>
      </c>
      <c r="E46" s="162" t="s">
        <v>193</v>
      </c>
      <c r="F46" s="3"/>
    </row>
    <row r="47" spans="1:6" s="87" customFormat="1" x14ac:dyDescent="0.2">
      <c r="A47" s="157">
        <v>44286</v>
      </c>
      <c r="B47" s="158">
        <v>15</v>
      </c>
      <c r="C47" s="161" t="s">
        <v>232</v>
      </c>
      <c r="D47" s="161" t="s">
        <v>200</v>
      </c>
      <c r="E47" s="162" t="s">
        <v>193</v>
      </c>
      <c r="F47" s="3"/>
    </row>
    <row r="48" spans="1:6" s="87" customFormat="1" x14ac:dyDescent="0.2">
      <c r="A48" s="157">
        <v>44316</v>
      </c>
      <c r="B48" s="158">
        <v>1.97</v>
      </c>
      <c r="C48" s="161" t="s">
        <v>233</v>
      </c>
      <c r="D48" s="161" t="s">
        <v>195</v>
      </c>
      <c r="E48" s="162" t="s">
        <v>193</v>
      </c>
      <c r="F48" s="3"/>
    </row>
    <row r="49" spans="1:6" s="87" customFormat="1" x14ac:dyDescent="0.2">
      <c r="A49" s="157">
        <v>44316</v>
      </c>
      <c r="B49" s="158">
        <v>32</v>
      </c>
      <c r="C49" s="161" t="s">
        <v>234</v>
      </c>
      <c r="D49" s="161" t="s">
        <v>195</v>
      </c>
      <c r="E49" s="162" t="s">
        <v>193</v>
      </c>
      <c r="F49" s="3"/>
    </row>
    <row r="50" spans="1:6" s="87" customFormat="1" x14ac:dyDescent="0.2">
      <c r="A50" s="157">
        <v>44316</v>
      </c>
      <c r="B50" s="158">
        <v>15</v>
      </c>
      <c r="C50" s="161" t="s">
        <v>235</v>
      </c>
      <c r="D50" s="161" t="s">
        <v>198</v>
      </c>
      <c r="E50" s="162" t="s">
        <v>193</v>
      </c>
      <c r="F50" s="3"/>
    </row>
    <row r="51" spans="1:6" s="87" customFormat="1" x14ac:dyDescent="0.2">
      <c r="A51" s="157">
        <v>44316</v>
      </c>
      <c r="B51" s="158">
        <v>15</v>
      </c>
      <c r="C51" s="161" t="s">
        <v>236</v>
      </c>
      <c r="D51" s="161" t="s">
        <v>200</v>
      </c>
      <c r="E51" s="162" t="s">
        <v>193</v>
      </c>
      <c r="F51" s="3"/>
    </row>
    <row r="52" spans="1:6" s="87" customFormat="1" x14ac:dyDescent="0.2">
      <c r="A52" s="157">
        <v>44347</v>
      </c>
      <c r="B52" s="158">
        <v>1.94</v>
      </c>
      <c r="C52" s="161" t="s">
        <v>237</v>
      </c>
      <c r="D52" s="161" t="s">
        <v>195</v>
      </c>
      <c r="E52" s="162" t="s">
        <v>193</v>
      </c>
      <c r="F52" s="3"/>
    </row>
    <row r="53" spans="1:6" s="87" customFormat="1" x14ac:dyDescent="0.2">
      <c r="A53" s="157">
        <v>44347</v>
      </c>
      <c r="B53" s="158">
        <v>32</v>
      </c>
      <c r="C53" s="161" t="s">
        <v>238</v>
      </c>
      <c r="D53" s="161" t="s">
        <v>195</v>
      </c>
      <c r="E53" s="162" t="s">
        <v>193</v>
      </c>
      <c r="F53" s="3"/>
    </row>
    <row r="54" spans="1:6" s="87" customFormat="1" x14ac:dyDescent="0.2">
      <c r="A54" s="157">
        <v>44347</v>
      </c>
      <c r="B54" s="158">
        <v>15</v>
      </c>
      <c r="C54" s="161" t="s">
        <v>239</v>
      </c>
      <c r="D54" s="161" t="s">
        <v>198</v>
      </c>
      <c r="E54" s="162" t="s">
        <v>193</v>
      </c>
      <c r="F54" s="3"/>
    </row>
    <row r="55" spans="1:6" s="87" customFormat="1" x14ac:dyDescent="0.2">
      <c r="A55" s="157">
        <v>44347</v>
      </c>
      <c r="B55" s="158">
        <v>15</v>
      </c>
      <c r="C55" s="161" t="s">
        <v>240</v>
      </c>
      <c r="D55" s="161" t="s">
        <v>200</v>
      </c>
      <c r="E55" s="162" t="s">
        <v>193</v>
      </c>
      <c r="F55" s="3"/>
    </row>
    <row r="56" spans="1:6" s="87" customFormat="1" x14ac:dyDescent="0.2">
      <c r="A56" s="157">
        <v>44317</v>
      </c>
      <c r="B56" s="158">
        <v>1121.74</v>
      </c>
      <c r="C56" s="161" t="s">
        <v>241</v>
      </c>
      <c r="D56" s="161" t="s">
        <v>242</v>
      </c>
      <c r="E56" s="162" t="s">
        <v>193</v>
      </c>
      <c r="F56" s="3"/>
    </row>
    <row r="57" spans="1:6" s="87" customFormat="1" x14ac:dyDescent="0.2">
      <c r="A57" s="157">
        <v>44377</v>
      </c>
      <c r="B57" s="158">
        <v>2.0499999999999998</v>
      </c>
      <c r="C57" s="161" t="s">
        <v>246</v>
      </c>
      <c r="D57" s="161" t="s">
        <v>195</v>
      </c>
      <c r="E57" s="162" t="s">
        <v>193</v>
      </c>
      <c r="F57" s="3"/>
    </row>
    <row r="58" spans="1:6" s="87" customFormat="1" x14ac:dyDescent="0.2">
      <c r="A58" s="157">
        <v>44377</v>
      </c>
      <c r="B58" s="158">
        <v>32</v>
      </c>
      <c r="C58" s="161" t="s">
        <v>247</v>
      </c>
      <c r="D58" s="161" t="s">
        <v>195</v>
      </c>
      <c r="E58" s="162" t="s">
        <v>193</v>
      </c>
      <c r="F58" s="3"/>
    </row>
    <row r="59" spans="1:6" s="87" customFormat="1" x14ac:dyDescent="0.2">
      <c r="A59" s="157">
        <v>44377</v>
      </c>
      <c r="B59" s="158">
        <v>15</v>
      </c>
      <c r="C59" s="161" t="s">
        <v>248</v>
      </c>
      <c r="D59" s="161" t="s">
        <v>198</v>
      </c>
      <c r="E59" s="162" t="s">
        <v>193</v>
      </c>
      <c r="F59" s="3"/>
    </row>
    <row r="60" spans="1:6" s="87" customFormat="1" x14ac:dyDescent="0.2">
      <c r="A60" s="157">
        <v>44377</v>
      </c>
      <c r="B60" s="158">
        <v>15</v>
      </c>
      <c r="C60" s="161" t="s">
        <v>249</v>
      </c>
      <c r="D60" s="161" t="s">
        <v>200</v>
      </c>
      <c r="E60" s="162" t="s">
        <v>193</v>
      </c>
      <c r="F60" s="3"/>
    </row>
    <row r="61" spans="1:6" s="87" customFormat="1" hidden="1" x14ac:dyDescent="0.2">
      <c r="A61" s="137"/>
      <c r="B61" s="134"/>
      <c r="C61" s="138"/>
      <c r="D61" s="138"/>
      <c r="E61" s="139"/>
      <c r="F61" s="3"/>
    </row>
    <row r="62" spans="1:6" ht="34.5" customHeight="1" x14ac:dyDescent="0.2">
      <c r="A62" s="88" t="s">
        <v>151</v>
      </c>
      <c r="B62" s="97">
        <f>SUM(B11:B61)</f>
        <v>1881.69</v>
      </c>
      <c r="C62" s="106" t="str">
        <f>IF(SUBTOTAL(3,B11:B61)=SUBTOTAL(103,B11:B61),'Summary and sign-off'!$A$48,'Summary and sign-off'!$A$49)</f>
        <v>Check - there are no hidden rows with data</v>
      </c>
      <c r="D62" s="175" t="str">
        <f>IF('Summary and sign-off'!F59='Summary and sign-off'!F54,'Summary and sign-off'!A51,'Summary and sign-off'!A50)</f>
        <v>Check - each entry provides sufficient information</v>
      </c>
      <c r="E62" s="175"/>
      <c r="F62" s="37"/>
    </row>
    <row r="63" spans="1:6" ht="14.1" customHeight="1" x14ac:dyDescent="0.2">
      <c r="A63" s="38"/>
      <c r="B63" s="27"/>
      <c r="C63" s="20"/>
      <c r="D63" s="20"/>
      <c r="E63" s="20"/>
      <c r="F63" s="24"/>
    </row>
    <row r="64" spans="1:6" x14ac:dyDescent="0.2">
      <c r="A64" s="21" t="s">
        <v>152</v>
      </c>
      <c r="B64" s="20"/>
      <c r="C64" s="20"/>
      <c r="D64" s="20"/>
      <c r="E64" s="20"/>
      <c r="F64" s="24"/>
    </row>
    <row r="65" spans="1:6" ht="12.6" customHeight="1" x14ac:dyDescent="0.2">
      <c r="A65" s="23" t="s">
        <v>131</v>
      </c>
      <c r="B65" s="20"/>
      <c r="C65" s="20"/>
      <c r="D65" s="20"/>
      <c r="E65" s="20"/>
      <c r="F65" s="24"/>
    </row>
    <row r="66" spans="1:6" x14ac:dyDescent="0.2">
      <c r="A66" s="23" t="s">
        <v>79</v>
      </c>
      <c r="B66" s="25"/>
      <c r="C66" s="26"/>
      <c r="D66" s="26"/>
      <c r="E66" s="26"/>
      <c r="F66" s="27"/>
    </row>
    <row r="67" spans="1:6" x14ac:dyDescent="0.2">
      <c r="A67" s="31" t="s">
        <v>145</v>
      </c>
      <c r="B67" s="32"/>
      <c r="C67" s="27"/>
      <c r="D67" s="27"/>
      <c r="E67" s="27"/>
      <c r="F67" s="27"/>
    </row>
    <row r="68" spans="1:6" ht="12.75" customHeight="1" x14ac:dyDescent="0.2">
      <c r="A68" s="31" t="s">
        <v>146</v>
      </c>
      <c r="B68" s="39"/>
      <c r="C68" s="33"/>
      <c r="D68" s="33"/>
      <c r="E68" s="33"/>
      <c r="F68" s="33"/>
    </row>
    <row r="69" spans="1:6" x14ac:dyDescent="0.2">
      <c r="A69" s="38"/>
      <c r="B69" s="40"/>
      <c r="C69" s="20"/>
      <c r="D69" s="20"/>
      <c r="E69" s="20"/>
      <c r="F69" s="38"/>
    </row>
    <row r="70" spans="1:6" hidden="1" x14ac:dyDescent="0.2">
      <c r="A70" s="20"/>
      <c r="B70" s="20"/>
      <c r="C70" s="20"/>
      <c r="D70" s="20"/>
      <c r="E70" s="38"/>
    </row>
    <row r="71" spans="1:6" ht="12.75" hidden="1" customHeight="1" x14ac:dyDescent="0.2"/>
    <row r="72" spans="1:6" hidden="1" x14ac:dyDescent="0.2">
      <c r="A72" s="41"/>
      <c r="B72" s="41"/>
      <c r="C72" s="41"/>
      <c r="D72" s="41"/>
      <c r="E72" s="41"/>
      <c r="F72" s="24"/>
    </row>
    <row r="73" spans="1:6" hidden="1" x14ac:dyDescent="0.2">
      <c r="A73" s="41"/>
      <c r="B73" s="41"/>
      <c r="C73" s="41"/>
      <c r="D73" s="41"/>
      <c r="E73" s="41"/>
      <c r="F73" s="24"/>
    </row>
    <row r="74" spans="1:6" hidden="1" x14ac:dyDescent="0.2">
      <c r="A74" s="41"/>
      <c r="B74" s="41"/>
      <c r="C74" s="41"/>
      <c r="D74" s="41"/>
      <c r="E74" s="41"/>
      <c r="F74" s="24"/>
    </row>
    <row r="75" spans="1:6" hidden="1" x14ac:dyDescent="0.2">
      <c r="A75" s="41"/>
      <c r="B75" s="41"/>
      <c r="C75" s="41"/>
      <c r="D75" s="41"/>
      <c r="E75" s="41"/>
      <c r="F75" s="24"/>
    </row>
    <row r="76" spans="1:6" hidden="1" x14ac:dyDescent="0.2">
      <c r="A76" s="41"/>
      <c r="B76" s="41"/>
      <c r="C76" s="41"/>
      <c r="D76" s="41"/>
      <c r="E76" s="41"/>
      <c r="F76" s="24"/>
    </row>
    <row r="77" spans="1:6" hidden="1" x14ac:dyDescent="0.2"/>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row r="86" hidden="1" x14ac:dyDescent="0.2"/>
    <row r="87" hidden="1" x14ac:dyDescent="0.2"/>
    <row r="88" x14ac:dyDescent="0.2"/>
    <row r="89" x14ac:dyDescent="0.2"/>
    <row r="90" x14ac:dyDescent="0.2"/>
  </sheetData>
  <sheetProtection sheet="1" formatCells="0" insertRows="0" deleteRows="0"/>
  <mergeCells count="10">
    <mergeCell ref="D62:E6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6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52 A53 A54 A55 A56 A57 A58 A59 A6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sqref="A1:F1"/>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71" t="s">
        <v>153</v>
      </c>
      <c r="B1" s="171"/>
      <c r="C1" s="171"/>
      <c r="D1" s="171"/>
      <c r="E1" s="171"/>
      <c r="F1" s="171"/>
    </row>
    <row r="2" spans="1:7" ht="21" customHeight="1" x14ac:dyDescent="0.2">
      <c r="A2" s="4" t="s">
        <v>52</v>
      </c>
      <c r="B2" s="174" t="str">
        <f>'Summary and sign-off'!B2:F2</f>
        <v>Tertiary Education Organisation</v>
      </c>
      <c r="C2" s="174"/>
      <c r="D2" s="174"/>
      <c r="E2" s="174"/>
      <c r="F2" s="174"/>
    </row>
    <row r="3" spans="1:7" ht="21" customHeight="1" x14ac:dyDescent="0.2">
      <c r="A3" s="4" t="s">
        <v>110</v>
      </c>
      <c r="B3" s="174" t="str">
        <f>'Summary and sign-off'!B3:F3</f>
        <v>Tim Fowler</v>
      </c>
      <c r="C3" s="174"/>
      <c r="D3" s="174"/>
      <c r="E3" s="174"/>
      <c r="F3" s="174"/>
    </row>
    <row r="4" spans="1:7" ht="21" customHeight="1" x14ac:dyDescent="0.2">
      <c r="A4" s="4" t="s">
        <v>111</v>
      </c>
      <c r="B4" s="174">
        <f>'Summary and sign-off'!B4:F4</f>
        <v>44013</v>
      </c>
      <c r="C4" s="174"/>
      <c r="D4" s="174"/>
      <c r="E4" s="174"/>
      <c r="F4" s="174"/>
    </row>
    <row r="5" spans="1:7" ht="21" customHeight="1" x14ac:dyDescent="0.2">
      <c r="A5" s="4" t="s">
        <v>112</v>
      </c>
      <c r="B5" s="174">
        <f>'Summary and sign-off'!B5:F5</f>
        <v>44377</v>
      </c>
      <c r="C5" s="174"/>
      <c r="D5" s="174"/>
      <c r="E5" s="174"/>
      <c r="F5" s="174"/>
    </row>
    <row r="6" spans="1:7" ht="21" customHeight="1" x14ac:dyDescent="0.2">
      <c r="A6" s="4" t="s">
        <v>154</v>
      </c>
      <c r="B6" s="169" t="s">
        <v>81</v>
      </c>
      <c r="C6" s="169"/>
      <c r="D6" s="169"/>
      <c r="E6" s="169"/>
      <c r="F6" s="169"/>
    </row>
    <row r="7" spans="1:7" ht="21" customHeight="1" x14ac:dyDescent="0.2">
      <c r="A7" s="4" t="s">
        <v>56</v>
      </c>
      <c r="B7" s="169" t="s">
        <v>83</v>
      </c>
      <c r="C7" s="169"/>
      <c r="D7" s="169"/>
      <c r="E7" s="169"/>
      <c r="F7" s="169"/>
    </row>
    <row r="8" spans="1:7" ht="36" customHeight="1" x14ac:dyDescent="0.2">
      <c r="A8" s="178" t="s">
        <v>155</v>
      </c>
      <c r="B8" s="178"/>
      <c r="C8" s="178"/>
      <c r="D8" s="178"/>
      <c r="E8" s="178"/>
      <c r="F8" s="178"/>
    </row>
    <row r="9" spans="1:7" ht="36" customHeight="1" x14ac:dyDescent="0.2">
      <c r="A9" s="186" t="s">
        <v>156</v>
      </c>
      <c r="B9" s="187"/>
      <c r="C9" s="187"/>
      <c r="D9" s="187"/>
      <c r="E9" s="187"/>
      <c r="F9" s="187"/>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x14ac:dyDescent="0.2">
      <c r="A12" s="157"/>
      <c r="B12" s="163"/>
      <c r="C12" s="164"/>
      <c r="D12" s="163"/>
      <c r="E12" s="165"/>
      <c r="F12" s="166"/>
    </row>
    <row r="13" spans="1:7" s="87" customFormat="1" hidden="1" x14ac:dyDescent="0.2">
      <c r="A13" s="133"/>
      <c r="B13" s="138"/>
      <c r="C13" s="140"/>
      <c r="D13" s="138"/>
      <c r="E13" s="141"/>
      <c r="F13" s="139"/>
    </row>
    <row r="14" spans="1:7" ht="34.5" customHeight="1" x14ac:dyDescent="0.2">
      <c r="A14" s="152" t="s">
        <v>162</v>
      </c>
      <c r="B14" s="153" t="s">
        <v>163</v>
      </c>
      <c r="C14" s="154">
        <f>C15+C16</f>
        <v>0</v>
      </c>
      <c r="D14" s="155" t="str">
        <f>IF(SUBTOTAL(3,C11:C13)=SUBTOTAL(103,C11:C13),'Summary and sign-off'!$A$48,'Summary and sign-off'!$A$49)</f>
        <v>Check - there are no hidden rows with data</v>
      </c>
      <c r="E14" s="175" t="str">
        <f>IF('Summary and sign-off'!F60='Summary and sign-off'!F54,'Summary and sign-off'!A52,'Summary and sign-off'!A50)</f>
        <v>Check - each entry provides sufficient information</v>
      </c>
      <c r="F14" s="175"/>
      <c r="G14" s="87"/>
    </row>
    <row r="15" spans="1:7" ht="25.5" customHeight="1" x14ac:dyDescent="0.25">
      <c r="A15" s="89"/>
      <c r="B15" s="90" t="s">
        <v>96</v>
      </c>
      <c r="C15" s="91">
        <f>COUNTIF(C11:C13,'Summary and sign-off'!A45)</f>
        <v>0</v>
      </c>
      <c r="D15" s="17"/>
      <c r="E15" s="18"/>
      <c r="F15" s="19"/>
    </row>
    <row r="16" spans="1:7" ht="25.5" customHeight="1" x14ac:dyDescent="0.25">
      <c r="A16" s="89"/>
      <c r="B16" s="90" t="s">
        <v>97</v>
      </c>
      <c r="C16" s="91">
        <f>COUNTIF(C11:C13,'Summary and sign-off'!A46)</f>
        <v>0</v>
      </c>
      <c r="D16" s="17"/>
      <c r="E16" s="18"/>
      <c r="F16" s="19"/>
    </row>
    <row r="17" spans="1:6" x14ac:dyDescent="0.2">
      <c r="A17" s="20"/>
      <c r="B17" s="21"/>
      <c r="C17" s="20"/>
      <c r="D17" s="22"/>
      <c r="E17" s="22"/>
      <c r="F17" s="20"/>
    </row>
    <row r="18" spans="1:6" x14ac:dyDescent="0.2">
      <c r="A18" s="21" t="s">
        <v>152</v>
      </c>
      <c r="B18" s="21"/>
      <c r="C18" s="21"/>
      <c r="D18" s="21"/>
      <c r="E18" s="21"/>
      <c r="F18" s="21"/>
    </row>
    <row r="19" spans="1:6" ht="12.6" customHeight="1" x14ac:dyDescent="0.2">
      <c r="A19" s="23" t="s">
        <v>131</v>
      </c>
      <c r="B19" s="20"/>
      <c r="C19" s="20"/>
      <c r="D19" s="20"/>
      <c r="E19" s="20"/>
      <c r="F19" s="24"/>
    </row>
    <row r="20" spans="1:6" x14ac:dyDescent="0.2">
      <c r="A20" s="23" t="s">
        <v>79</v>
      </c>
      <c r="B20" s="25"/>
      <c r="C20" s="26"/>
      <c r="D20" s="26"/>
      <c r="E20" s="26"/>
      <c r="F20" s="27"/>
    </row>
    <row r="21" spans="1:6" x14ac:dyDescent="0.2">
      <c r="A21" s="23" t="s">
        <v>164</v>
      </c>
      <c r="B21" s="28"/>
      <c r="C21" s="28"/>
      <c r="D21" s="28"/>
      <c r="E21" s="28"/>
      <c r="F21" s="28"/>
    </row>
    <row r="22" spans="1:6" ht="12.75" customHeight="1" x14ac:dyDescent="0.2">
      <c r="A22" s="23" t="s">
        <v>165</v>
      </c>
      <c r="B22" s="20"/>
      <c r="C22" s="20"/>
      <c r="D22" s="20"/>
      <c r="E22" s="20"/>
      <c r="F22" s="20"/>
    </row>
    <row r="23" spans="1:6" ht="12.95" customHeight="1" x14ac:dyDescent="0.2">
      <c r="A23" s="29" t="s">
        <v>166</v>
      </c>
      <c r="B23" s="30"/>
      <c r="C23" s="30"/>
      <c r="D23" s="30"/>
      <c r="E23" s="30"/>
      <c r="F23" s="30"/>
    </row>
    <row r="24" spans="1:6" x14ac:dyDescent="0.2">
      <c r="A24" s="31" t="s">
        <v>167</v>
      </c>
      <c r="B24" s="32"/>
      <c r="C24" s="27"/>
      <c r="D24" s="27"/>
      <c r="E24" s="27"/>
      <c r="F24" s="27"/>
    </row>
    <row r="25" spans="1:6" ht="12.75" customHeight="1" x14ac:dyDescent="0.2">
      <c r="A25" s="31" t="s">
        <v>146</v>
      </c>
      <c r="B25" s="23"/>
      <c r="C25" s="33"/>
      <c r="D25" s="33"/>
      <c r="E25" s="33"/>
      <c r="F25" s="33"/>
    </row>
    <row r="26" spans="1:6" ht="12.75" customHeight="1" x14ac:dyDescent="0.2">
      <c r="A26" s="23"/>
      <c r="B26" s="23"/>
      <c r="C26" s="33"/>
      <c r="D26" s="33"/>
      <c r="E26" s="33"/>
      <c r="F26" s="33"/>
    </row>
    <row r="27" spans="1:6" ht="12.75" hidden="1" customHeight="1" x14ac:dyDescent="0.2">
      <c r="A27" s="23"/>
      <c r="B27" s="23"/>
      <c r="C27" s="33"/>
      <c r="D27" s="33"/>
      <c r="E27" s="33"/>
      <c r="F27" s="33"/>
    </row>
    <row r="28" spans="1:6" hidden="1" x14ac:dyDescent="0.2"/>
    <row r="29" spans="1:6" hidden="1" x14ac:dyDescent="0.2"/>
    <row r="30" spans="1:6" hidden="1" x14ac:dyDescent="0.2">
      <c r="A30" s="21"/>
      <c r="B30" s="21"/>
      <c r="C30" s="21"/>
      <c r="D30" s="21"/>
      <c r="E30" s="21"/>
      <c r="F30" s="21"/>
    </row>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C11:C13</xm:sqref>
        </x14:dataValidation>
        <x14:dataValidation type="list" errorStyle="information" operator="greaterThan" allowBlank="1" showInputMessage="1" prompt="Provide specific $ value if possible">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5.xml><?xml version="1.0" encoding="utf-8"?>
<metadata xmlns="http://www.objective.com/ecm/document/metadata/DC4691BF00A443899034738234036697" version="1.0.0">
  <systemFields>
    <field name="Objective-Id">
      <value order="0">A1721274</value>
    </field>
    <field name="Objective-Title">
      <value order="0">CE-Gifts-Benefits-Expenses-Disclosure-Workbook 20-21</value>
    </field>
    <field name="Objective-Description">
      <value order="0"/>
    </field>
    <field name="Objective-CreationStamp">
      <value order="0">2021-06-30T21:24:17Z</value>
    </field>
    <field name="Objective-IsApproved">
      <value order="0">false</value>
    </field>
    <field name="Objective-IsPublished">
      <value order="0">true</value>
    </field>
    <field name="Objective-DatePublished">
      <value order="0">2021-07-22T20:17:38Z</value>
    </field>
    <field name="Objective-ModificationStamp">
      <value order="0">2021-07-22T20:17:38Z</value>
    </field>
    <field name="Objective-Owner">
      <value order="0">Mike Ravine</value>
    </field>
    <field name="Objective-Path">
      <value order="0">Objective Global Folder:TEC Global Folder (fA27):Finance:Financial Accounting:Month End:FN-A-Month End- 2020 - 2021:12 June 2021 - Month End 2020 - 2021</value>
    </field>
    <field name="Objective-Parent">
      <value order="0">12 June 2021 - Month End 2020 - 2021</value>
    </field>
    <field name="Objective-State">
      <value order="0">Published</value>
    </field>
    <field name="Objective-VersionId">
      <value order="0">vA3862456</value>
    </field>
    <field name="Objective-Version">
      <value order="0">2.0</value>
    </field>
    <field name="Objective-VersionNumber">
      <value order="0">8</value>
    </field>
    <field name="Objective-VersionComment">
      <value order="0"/>
    </field>
    <field name="Objective-FileNumber">
      <value order="0">FN-A-08-19/20-0984</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12165527-d881-4234-97f9-ee139a3f0c31"/>
    <ds:schemaRef ds:uri="http://www.w3.org/XML/1998/namespace"/>
  </ds:schemaRefs>
</ds:datastoreItem>
</file>

<file path=customXml/itemProps5.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TEC</dc:creator>
  <cp:keywords/>
  <dc:description/>
  <cp:lastModifiedBy>Carolyn Lankow</cp:lastModifiedBy>
  <cp:revision/>
  <dcterms:created xsi:type="dcterms:W3CDTF">2010-10-17T20:59:02Z</dcterms:created>
  <dcterms:modified xsi:type="dcterms:W3CDTF">2021-07-22T20:29:55Z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A1721274</vt:lpwstr>
  </property>
  <property fmtid="{D5CDD505-2E9C-101B-9397-08002B2CF9AE}" pid="12" name="Objective-Title">
    <vt:lpwstr>CE-Gifts-Benefits-Expenses-Disclosure-Workbook 20-21</vt:lpwstr>
  </property>
  <property fmtid="{D5CDD505-2E9C-101B-9397-08002B2CF9AE}" pid="13" name="Objective-Description">
    <vt:lpwstr/>
  </property>
  <property fmtid="{D5CDD505-2E9C-101B-9397-08002B2CF9AE}" pid="14" name="Objective-CreationStamp">
    <vt:filetime>2021-06-30T21:24:25Z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2021-07-22T20:17:38Z</vt:filetime>
  </property>
  <property fmtid="{D5CDD505-2E9C-101B-9397-08002B2CF9AE}" pid="18" name="Objective-ModificationStamp">
    <vt:filetime>2021-07-22T20:17:38Z</vt:filetime>
  </property>
  <property fmtid="{D5CDD505-2E9C-101B-9397-08002B2CF9AE}" pid="19" name="Objective-Owner">
    <vt:lpwstr>Mike Ravine</vt:lpwstr>
  </property>
  <property fmtid="{D5CDD505-2E9C-101B-9397-08002B2CF9AE}" pid="20" name="Objective-Path">
    <vt:lpwstr>Objective Global Folder:TEC Global Folder (fA27):Finance:Financial Accounting:Month End:FN-A-Month End- 2020 - 2021:12 June 2021 - Month End 2020 - 2021:</vt:lpwstr>
  </property>
  <property fmtid="{D5CDD505-2E9C-101B-9397-08002B2CF9AE}" pid="21" name="Objective-Parent">
    <vt:lpwstr>12 June 2021 - Month End 2020 - 2021</vt:lpwstr>
  </property>
  <property fmtid="{D5CDD505-2E9C-101B-9397-08002B2CF9AE}" pid="22" name="Objective-State">
    <vt:lpwstr>Published</vt:lpwstr>
  </property>
  <property fmtid="{D5CDD505-2E9C-101B-9397-08002B2CF9AE}" pid="23" name="Objective-VersionId">
    <vt:lpwstr>vA3862456</vt:lpwstr>
  </property>
  <property fmtid="{D5CDD505-2E9C-101B-9397-08002B2CF9AE}" pid="24" name="Objective-Version">
    <vt:lpwstr>2.0</vt:lpwstr>
  </property>
  <property fmtid="{D5CDD505-2E9C-101B-9397-08002B2CF9AE}" pid="25" name="Objective-VersionNumber">
    <vt:r8>8</vt:r8>
  </property>
  <property fmtid="{D5CDD505-2E9C-101B-9397-08002B2CF9AE}" pid="26" name="Objective-VersionComment">
    <vt:lpwstr/>
  </property>
  <property fmtid="{D5CDD505-2E9C-101B-9397-08002B2CF9AE}" pid="27" name="Objective-FileNumber">
    <vt:lpwstr>FN-A-08-19/20-0984</vt:lpwstr>
  </property>
  <property fmtid="{D5CDD505-2E9C-101B-9397-08002B2CF9AE}" pid="28" name="Objective-Classification">
    <vt:lpwstr>[Inherited - none]</vt:lpwstr>
  </property>
  <property fmtid="{D5CDD505-2E9C-101B-9397-08002B2CF9AE}" pid="29" name="Objective-Caveats">
    <vt:lpwstr/>
  </property>
  <property fmtid="{D5CDD505-2E9C-101B-9397-08002B2CF9AE}" pid="30" name="Objective-Reference">
    <vt:lpwstr/>
  </property>
  <property fmtid="{D5CDD505-2E9C-101B-9397-08002B2CF9AE}" pid="31" name="Objective-Date">
    <vt:lpwstr/>
  </property>
  <property fmtid="{D5CDD505-2E9C-101B-9397-08002B2CF9AE}" pid="32" name="Objective-Action">
    <vt:lpwstr/>
  </property>
  <property fmtid="{D5CDD505-2E9C-101B-9397-08002B2CF9AE}" pid="33" name="Objective-Responsible">
    <vt:lpwstr/>
  </property>
  <property fmtid="{D5CDD505-2E9C-101B-9397-08002B2CF9AE}" pid="34" name="Objective-Financial Year">
    <vt:lpwstr/>
  </property>
  <property fmtid="{D5CDD505-2E9C-101B-9397-08002B2CF9AE}" pid="35" name="Objective-Calendar Year">
    <vt:lpwstr/>
  </property>
  <property fmtid="{D5CDD505-2E9C-101B-9397-08002B2CF9AE}" pid="36" name="Objective-EDUMIS Number">
    <vt:lpwstr/>
  </property>
  <property fmtid="{D5CDD505-2E9C-101B-9397-08002B2CF9AE}" pid="37" name="Objective-Sub Sector">
    <vt:lpwstr/>
  </property>
  <property fmtid="{D5CDD505-2E9C-101B-9397-08002B2CF9AE}" pid="38" name="Objective-Fund Name">
    <vt:lpwstr/>
  </property>
  <property fmtid="{D5CDD505-2E9C-101B-9397-08002B2CF9AE}" pid="39" name="Objective-Connect Creator">
    <vt:lpwstr/>
  </property>
  <property fmtid="{D5CDD505-2E9C-101B-9397-08002B2CF9AE}" pid="40" name="Objective-Comment">
    <vt:lpwstr/>
  </property>
</Properties>
</file>