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ec.govt.nz\dfs\user\mjackson\Documents\"/>
    </mc:Choice>
  </mc:AlternateContent>
  <xr:revisionPtr revIDLastSave="0" documentId="13_ncr:1_{B59898DC-5B4D-4250-87ED-FDB530E60387}" xr6:coauthVersionLast="47" xr6:coauthVersionMax="47" xr10:uidLastSave="{00000000-0000-0000-0000-000000000000}"/>
  <bookViews>
    <workbookView xWindow="-110" yWindow="-110" windowWidth="19420" windowHeight="12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expenses'!$A$1:$E$66</definedName>
    <definedName name="_xlnm.Print_Area" localSheetId="4">'Gifts and benefits'!$A$1:$F$25</definedName>
    <definedName name="_xlnm.Print_Area" localSheetId="2">Hospitality!$A$1:$E$21</definedName>
    <definedName name="_xlnm.Print_Area" localSheetId="0">'Summary and sign-off'!$A$1:$F$23</definedName>
    <definedName name="_xlnm.Print_Area" localSheetId="1">Travel!$A$1:$E$52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C60" i="3"/>
  <c r="C14" i="2"/>
  <c r="C33" i="1"/>
  <c r="C41" i="1"/>
  <c r="C15" i="1"/>
  <c r="B6" i="13" l="1"/>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60" i="3" s="1"/>
  <c r="F57" i="13"/>
  <c r="D41" i="1" s="1"/>
  <c r="F56" i="13"/>
  <c r="D33" i="1" s="1"/>
  <c r="F55" i="13"/>
  <c r="D15" i="1" s="1"/>
  <c r="C13" i="13"/>
  <c r="C12" i="13"/>
  <c r="C11" i="13"/>
  <c r="C16" i="13" l="1"/>
  <c r="C17" i="13"/>
  <c r="B5" i="4" l="1"/>
  <c r="B4" i="4"/>
  <c r="B5" i="3"/>
  <c r="B4" i="3"/>
  <c r="B5" i="2"/>
  <c r="B4" i="2"/>
  <c r="B5" i="1"/>
  <c r="B4" i="1"/>
  <c r="C15" i="13" l="1"/>
  <c r="F12" i="13" l="1"/>
  <c r="C14" i="4"/>
  <c r="F11" i="13" s="1"/>
  <c r="F13" i="13" l="1"/>
  <c r="B41" i="1"/>
  <c r="B17" i="13" s="1"/>
  <c r="B33" i="1"/>
  <c r="B16" i="13" s="1"/>
  <c r="B15" i="1"/>
  <c r="B15" i="13" s="1"/>
  <c r="B60" i="3" l="1"/>
  <c r="B14" i="2"/>
  <c r="B12" i="13" l="1"/>
  <c r="B13" i="13"/>
  <c r="B11" i="13"/>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<sst xmlns="http://schemas.openxmlformats.org/spreadsheetml/2006/main" count="367" uniqueCount="198">
  <si>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</si>
  <si>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</si>
  <si>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</si>
  <si>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</si>
  <si>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</si>
  <si>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</si>
  <si>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</si>
  <si>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</si>
  <si>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</si>
  <si>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</si>
  <si>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</si>
  <si>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</si>
  <si>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</si>
  <si>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</si>
  <si>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</si>
  <si>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</si>
  <si>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</si>
  <si>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</si>
  <si>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</si>
  <si>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</si>
  <si>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</si>
  <si>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</si>
  <si>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</si>
  <si>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</si>
  <si>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</si>
  <si>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</si>
  <si>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</si>
  <si>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</si>
  <si>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</si>
  <si>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</si>
  <si>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</si>
  <si>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</si>
  <si>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</si>
  <si>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</si>
  <si>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</si>
  <si>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</si>
  <si>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</si>
  <si>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</si>
  <si>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</si>
  <si>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</si>
  <si>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</si>
  <si>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</si>
  <si>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</si>
  <si>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</si>
  <si>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</si>
  <si>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</si>
  <si>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</si>
  <si>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</si>
  <si>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</si>
  <si>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</si>
  <si>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</si>
  <si>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</si>
  <si>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</si>
  <si>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</si>
  <si>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</si>
  <si>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</si>
  <si>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</si>
  <si>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</si>
  <si>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</si>
  <si>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</si>
  <si>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</si>
  <si>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</si>
  <si>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</si>
  <si>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</si>
  <si>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</si>
  <si>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</si>
  <si>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</si>
  <si>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</si>
  <si>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</si>
  <si>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</si>
  <si>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</si>
  <si>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</si>
  <si>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</si>
  <si>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</si>
  <si>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</si>
  <si>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</si>
  <si>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</si>
  <si>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</si>
  <si>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</si>
  <si>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</si>
  <si>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</si>
  <si>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</si>
  <si>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</si>
  <si>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</si>
  <si>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</si>
  <si>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</si>
  <si>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</si>
  <si>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</si>
  <si>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</si>
  <si>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</si>
  <si>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</si>
  <si>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</si>
  <si>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</si>
  <si>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</si>
  <si>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</si>
  <si>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</si>
  <si>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</si>
  <si>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</si>
  <si>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</si>
  <si>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</si>
  <si>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</si>
  <si>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</si>
  <si>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</si>
  <si>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</si>
  <si>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</si>
  <si>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</si>
  <si>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</si>
  <si>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</si>
  <si>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</si>
  <si>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</si>
  <si>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</si>
  <si>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</si>
  <si>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</si>
  <si>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</si>
  <si>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</si>
  <si>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</si>
  <si>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</si>
  <si>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</si>
  <si>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</si>
  <si>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</si>
  <si>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Tertiary Education Commission</t>
  </si>
  <si>
    <t>Tim Fowler</t>
  </si>
  <si>
    <t>Cell phone</t>
  </si>
  <si>
    <t>Data charges</t>
  </si>
  <si>
    <t>iPad</t>
  </si>
  <si>
    <t>Cell phone rental for July 2021</t>
  </si>
  <si>
    <t>iPad rental for July 2021</t>
  </si>
  <si>
    <t>Cell phone calls for July 2021</t>
  </si>
  <si>
    <t>Mobile data for July 2021</t>
  </si>
  <si>
    <t>Airfare</t>
  </si>
  <si>
    <t>Christchurch</t>
  </si>
  <si>
    <t>Cell phone calls for August 2021</t>
  </si>
  <si>
    <t>Cell phone rental for August 2021</t>
  </si>
  <si>
    <t>iPad rental for August 2021</t>
  </si>
  <si>
    <t>Rental Car</t>
  </si>
  <si>
    <t>Cell phone rental for September 2021</t>
  </si>
  <si>
    <t>iPad rental for September 2021</t>
  </si>
  <si>
    <t>Cell phone calls for September 2021</t>
  </si>
  <si>
    <t>Parking</t>
  </si>
  <si>
    <t>Professional Development Costs</t>
  </si>
  <si>
    <t>Taupo</t>
  </si>
  <si>
    <t>Cell phone rental for October 2021</t>
  </si>
  <si>
    <t>iPad rental for October 2021</t>
  </si>
  <si>
    <t>Cell phone calls for October 2021</t>
  </si>
  <si>
    <t>Cell phone calls for November 2021</t>
  </si>
  <si>
    <t>Cell phone rental for November 2021</t>
  </si>
  <si>
    <t>iPad rental for November 2021</t>
  </si>
  <si>
    <t>Accomodation</t>
  </si>
  <si>
    <t>Taxi</t>
  </si>
  <si>
    <t>Data Charges</t>
  </si>
  <si>
    <t>Wellington</t>
  </si>
  <si>
    <t>Cell phone rental for December 2021</t>
  </si>
  <si>
    <t>iPad rental for December 2021</t>
  </si>
  <si>
    <t>Cell phone calls for December 2021</t>
  </si>
  <si>
    <t>Christmas Gratuity provided to the staff of the Wellington Club, Wellington</t>
  </si>
  <si>
    <t>Gift</t>
  </si>
  <si>
    <t>Room hire for Murihiku Regeneration Project, Wellington</t>
  </si>
  <si>
    <t>Venue Hire</t>
  </si>
  <si>
    <t>Cell phone calls for January 2022</t>
  </si>
  <si>
    <t>Cell phone rental for January 2022</t>
  </si>
  <si>
    <t>iPad rental for January 2022</t>
  </si>
  <si>
    <t>Cell phone calls for February 2022</t>
  </si>
  <si>
    <t>Cell phone rental for February 2022</t>
  </si>
  <si>
    <t>iPad rental for February 2022</t>
  </si>
  <si>
    <t>Meeting with Massey University, Wellington</t>
  </si>
  <si>
    <t>Cell phone calls for March 2022</t>
  </si>
  <si>
    <t>Cell phone rental for March 2022</t>
  </si>
  <si>
    <t>iPad rental for March 2022</t>
  </si>
  <si>
    <t>Mobile data for March 2022</t>
  </si>
  <si>
    <t>Cell phone calls for April 2022</t>
  </si>
  <si>
    <t>Cell phone rental for April 2022</t>
  </si>
  <si>
    <t>Mobile data for April 2022</t>
  </si>
  <si>
    <t>iPad rental for April 2022</t>
  </si>
  <si>
    <t>Subscriptions</t>
  </si>
  <si>
    <t>Cell phone calls for May 2022</t>
  </si>
  <si>
    <t>Cell phone rental for May 2022</t>
  </si>
  <si>
    <t>iPad rental for May 2022</t>
  </si>
  <si>
    <t>Conference Fees</t>
  </si>
  <si>
    <t>Cell phone calls for June 2022</t>
  </si>
  <si>
    <t>Cell phone rental for June 2022</t>
  </si>
  <si>
    <t>iPad rental for June 2022</t>
  </si>
  <si>
    <t>Mobile data for June 2022</t>
  </si>
  <si>
    <t>ITENZ</t>
  </si>
  <si>
    <t>Dunedin</t>
  </si>
  <si>
    <t>Expenses are approved by the Board Chair at montly Board meetings</t>
  </si>
  <si>
    <t>Attended Lincoln University Governance Oversight Group meeting</t>
  </si>
  <si>
    <t>Attended Company Directors' Course</t>
  </si>
  <si>
    <t>Attended meeting with Te Pūkenga</t>
  </si>
  <si>
    <t>Meeting with University of Canterbury Council</t>
  </si>
  <si>
    <t>Meeting with Lincoln University Government Oversight Group</t>
  </si>
  <si>
    <t>TEC Board Meeting at University of Otago</t>
  </si>
  <si>
    <t>Attended meeting with Primary ITO Board</t>
  </si>
  <si>
    <t>Meeting with Massey University Council</t>
  </si>
  <si>
    <t>Attended Company Directors Course</t>
  </si>
  <si>
    <t>Education Panel Discussion with Wellington Principals</t>
  </si>
  <si>
    <t>Annual Subscription – The Wellington Club</t>
  </si>
  <si>
    <t>Gift box of three jars of Hunt &amp; Gather Bee Co honey</t>
  </si>
  <si>
    <t>Shared with three staff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</si>
</sst>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7">
    <xf numFmtId="0" fontId="0" fillId="0" borderId="0"/>
    <xf numFmtId="165" fontId="3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1"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26"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26" fillId="0" borderId="0" xfId="0" applyFont="1" applyFill="1" applyBorder="1" applyAlignment="1" applyProtection="1">
      <alignment vertical="center" wrapText="1" readingOrder="1"/>
    </xf>
    <xf numFmtId="0" fontId="25" fillId="0" borderId="0" xfId="0" applyFont="1" applyFill="1" applyBorder="1" applyAlignment="1" applyProtection="1">
      <alignment vertical="center" wrapText="1" readingOrder="1"/>
    </xf>
    <xf numFmtId="0" fontId="29" fillId="0" borderId="0" xfId="0" applyFont="1" applyFill="1" applyBorder="1" applyAlignment="1" applyProtection="1">
      <alignment vertical="center" wrapText="1" readingOrder="1"/>
    </xf>
    <xf numFmtId="0" fontId="29" fillId="0" borderId="3" xfId="0" applyFont="1" applyFill="1" applyBorder="1" applyAlignment="1" applyProtection="1">
      <alignment vertical="center" wrapText="1" readingOrder="1"/>
    </xf>
    <xf numFmtId="0" fontId="36"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16" fillId="6" borderId="0" xfId="0" applyFont="1" applyFill="1" applyAlignment="1" applyProtection="1"/>
    <xf numFmtId="0" fontId="16" fillId="6" borderId="0" xfId="0" applyFont="1" applyFill="1" applyAlignment="1" applyProtection="1">
      <alignment wrapText="1"/>
    </xf>
    <xf numFmtId="0" fontId="0" fillId="0" borderId="0" xfId="0" applyProtection="1"/>
    <xf numFmtId="0" fontId="34" fillId="0" borderId="0" xfId="0" applyFont="1" applyBorder="1" applyProtection="1"/>
    <xf numFmtId="166" fontId="33" fillId="0" borderId="0" xfId="0" applyNumberFormat="1"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16" fillId="0" borderId="0" xfId="0" applyFont="1" applyBorder="1" applyAlignment="1" applyProtection="1">
      <alignment wrapText="1"/>
    </xf>
    <xf numFmtId="0" fontId="13"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3"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16"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22" fillId="0" borderId="0" xfId="0" applyFont="1" applyBorder="1" applyAlignment="1" applyProtection="1">
      <alignment vertical="center" wrapText="1" readingOrder="1"/>
    </xf>
    <xf numFmtId="0" fontId="28"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15"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14" fillId="0" borderId="0" xfId="0" applyFont="1" applyFill="1" applyBorder="1" applyAlignment="1" applyProtection="1">
      <alignment wrapText="1"/>
    </xf>
    <xf numFmtId="0" fontId="13" fillId="0" borderId="0" xfId="0" applyFont="1" applyBorder="1" applyAlignment="1" applyProtection="1">
      <alignment vertical="center" wrapText="1"/>
    </xf>
    <xf numFmtId="0" fontId="0" fillId="0" borderId="0" xfId="0" applyAlignment="1" applyProtection="1">
      <alignment vertical="center" wrapText="1"/>
    </xf>
    <xf numFmtId="0" fontId="27" fillId="3" borderId="0" xfId="0" applyFont="1" applyFill="1" applyBorder="1" applyAlignment="1" applyProtection="1">
      <alignment vertical="center" wrapText="1" readingOrder="1"/>
    </xf>
    <xf numFmtId="0" fontId="24" fillId="3" borderId="0" xfId="0" applyFont="1" applyFill="1" applyBorder="1" applyAlignment="1" applyProtection="1"/>
    <xf numFmtId="0" fontId="16"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9" fillId="0" borderId="5" xfId="0" applyNumberFormat="1" applyFont="1" applyFill="1" applyBorder="1" applyAlignment="1" applyProtection="1">
      <alignment horizontal="center" vertical="center" wrapText="1"/>
    </xf>
    <xf numFmtId="0" fontId="23" fillId="0" borderId="0" xfId="0" applyFont="1" applyFill="1" applyBorder="1" applyAlignment="1" applyProtection="1">
      <alignment vertical="center"/>
    </xf>
    <xf numFmtId="1" fontId="25" fillId="0" borderId="0" xfId="0" applyNumberFormat="1" applyFont="1" applyFill="1" applyBorder="1" applyAlignment="1" applyProtection="1">
      <alignment horizontal="center" vertical="center" wrapText="1"/>
    </xf>
    <xf numFmtId="165" fontId="25" fillId="0" borderId="0" xfId="1" applyFont="1" applyFill="1" applyBorder="1" applyAlignment="1" applyProtection="1">
      <alignment vertical="center" wrapText="1" readingOrder="1"/>
    </xf>
    <xf numFmtId="0" fontId="2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27" fillId="3" borderId="0" xfId="0" applyFont="1" applyFill="1" applyBorder="1" applyAlignment="1" applyProtection="1">
      <alignment vertical="center" readingOrder="1"/>
    </xf>
    <xf numFmtId="0" fontId="38" fillId="0" borderId="0" xfId="0" applyFont="1" applyBorder="1" applyProtection="1"/>
    <xf numFmtId="166" fontId="27" fillId="8" borderId="0" xfId="0" applyNumberFormat="1" applyFont="1" applyFill="1" applyBorder="1" applyAlignment="1" applyProtection="1">
      <alignment horizontal="left" vertical="center" wrapText="1"/>
    </xf>
    <xf numFmtId="1" fontId="27"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7" fillId="3" borderId="0" xfId="0" applyNumberFormat="1" applyFont="1" applyFill="1" applyBorder="1" applyAlignment="1" applyProtection="1">
      <alignment vertical="center"/>
    </xf>
    <xf numFmtId="164" fontId="29" fillId="0" borderId="4" xfId="1" applyNumberFormat="1" applyFont="1" applyFill="1" applyBorder="1" applyAlignment="1" applyProtection="1">
      <alignment vertical="center" wrapText="1" readingOrder="1"/>
    </xf>
    <xf numFmtId="164" fontId="29" fillId="0" borderId="0" xfId="1" applyNumberFormat="1" applyFont="1" applyFill="1" applyBorder="1" applyAlignment="1" applyProtection="1">
      <alignment vertical="center" wrapText="1" readingOrder="1"/>
    </xf>
    <xf numFmtId="164" fontId="36" fillId="0" borderId="4" xfId="1" applyNumberFormat="1" applyFont="1" applyFill="1" applyBorder="1" applyAlignment="1" applyProtection="1">
      <alignment vertical="center" wrapText="1" readingOrder="1"/>
    </xf>
    <xf numFmtId="164" fontId="27"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18" fillId="4" borderId="0" xfId="0" applyFont="1" applyFill="1" applyBorder="1" applyAlignment="1" applyProtection="1">
      <alignment wrapText="1"/>
    </xf>
    <xf numFmtId="0" fontId="23" fillId="0" borderId="5" xfId="1" applyNumberFormat="1" applyFont="1" applyFill="1" applyBorder="1" applyAlignment="1" applyProtection="1">
      <alignment horizontal="center" vertical="center" wrapText="1" readingOrder="1"/>
    </xf>
    <xf numFmtId="0" fontId="23" fillId="0" borderId="0" xfId="1" applyNumberFormat="1" applyFont="1" applyFill="1" applyBorder="1" applyAlignment="1" applyProtection="1">
      <alignment horizontal="center" vertical="center" wrapText="1" readingOrder="1"/>
    </xf>
    <xf numFmtId="0" fontId="37" fillId="0" borderId="5" xfId="1" applyNumberFormat="1" applyFont="1" applyFill="1" applyBorder="1" applyAlignment="1" applyProtection="1">
      <alignment horizontal="center" vertical="center" wrapText="1" readingOrder="1"/>
    </xf>
    <xf numFmtId="0" fontId="39" fillId="3" borderId="0" xfId="0" applyFont="1" applyFill="1" applyBorder="1" applyAlignment="1" applyProtection="1">
      <alignment horizontal="center" vertical="center" readingOrder="1"/>
    </xf>
    <xf numFmtId="0" fontId="28" fillId="3" borderId="0" xfId="0" applyFont="1" applyFill="1" applyBorder="1" applyAlignment="1" applyProtection="1">
      <alignment vertical="center"/>
    </xf>
    <xf numFmtId="164" fontId="28" fillId="3" borderId="0" xfId="0" applyNumberFormat="1" applyFont="1" applyFill="1" applyBorder="1" applyAlignment="1" applyProtection="1">
      <alignment vertical="center"/>
    </xf>
    <xf numFmtId="0" fontId="16" fillId="4" borderId="0" xfId="0" applyFont="1" applyFill="1" applyBorder="1" applyAlignment="1" applyProtection="1">
      <alignment wrapText="1"/>
    </xf>
    <xf numFmtId="0" fontId="16"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16" fillId="4" borderId="0" xfId="0" applyFont="1" applyFill="1" applyAlignment="1" applyProtection="1"/>
    <xf numFmtId="0" fontId="16" fillId="4" borderId="0" xfId="0" applyFont="1" applyFill="1" applyAlignment="1" applyProtection="1">
      <alignment wrapText="1"/>
    </xf>
    <xf numFmtId="2" fontId="0" fillId="4" borderId="0" xfId="0" applyNumberFormat="1" applyFont="1" applyFill="1" applyAlignment="1" applyProtection="1">
      <alignment vertical="top"/>
    </xf>
    <xf numFmtId="0" fontId="16"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16" fillId="5" borderId="0" xfId="0" applyFont="1" applyFill="1" applyAlignment="1" applyProtection="1">
      <alignment horizontal="center" vertical="top"/>
    </xf>
    <xf numFmtId="1" fontId="16" fillId="5" borderId="0" xfId="0" applyNumberFormat="1" applyFont="1" applyFill="1" applyBorder="1" applyAlignment="1" applyProtection="1">
      <alignment horizontal="center"/>
    </xf>
    <xf numFmtId="0" fontId="16" fillId="4" borderId="0" xfId="0" applyFont="1" applyFill="1" applyBorder="1" applyAlignment="1" applyProtection="1">
      <alignment horizontal="center" wrapText="1"/>
    </xf>
    <xf numFmtId="0" fontId="16" fillId="5" borderId="0" xfId="0" applyFont="1" applyFill="1" applyAlignment="1" applyProtection="1">
      <alignment horizontal="center" wrapText="1"/>
    </xf>
    <xf numFmtId="0" fontId="26" fillId="3" borderId="0" xfId="0" applyFont="1" applyFill="1" applyBorder="1" applyAlignment="1" applyProtection="1">
      <alignment vertical="center" wrapText="1" readingOrder="1"/>
    </xf>
    <xf numFmtId="165" fontId="26" fillId="3" borderId="0" xfId="1" applyFont="1" applyFill="1" applyBorder="1" applyAlignment="1" applyProtection="1">
      <alignment horizontal="center" vertical="center" wrapText="1" readingOrder="1"/>
    </xf>
    <xf numFmtId="165" fontId="26" fillId="0" borderId="0" xfId="1" applyFont="1" applyFill="1" applyBorder="1" applyAlignment="1" applyProtection="1">
      <alignment horizontal="center" vertical="center" wrapText="1" readingOrder="1"/>
    </xf>
    <xf numFmtId="0" fontId="26" fillId="7" borderId="0" xfId="0" applyFont="1" applyFill="1" applyBorder="1" applyAlignment="1" applyProtection="1">
      <alignment vertical="center" wrapText="1" readingOrder="1"/>
    </xf>
    <xf numFmtId="165" fontId="26" fillId="7" borderId="0" xfId="1" applyFont="1" applyFill="1" applyBorder="1" applyAlignment="1" applyProtection="1">
      <alignment horizontal="center" vertical="center" wrapText="1" readingOrder="1"/>
    </xf>
    <xf numFmtId="0" fontId="28" fillId="0" borderId="0" xfId="0" applyFont="1" applyFill="1" applyBorder="1" applyAlignment="1" applyProtection="1">
      <alignment wrapText="1"/>
    </xf>
    <xf numFmtId="0" fontId="24" fillId="0" borderId="0" xfId="0" applyFont="1" applyProtection="1"/>
    <xf numFmtId="167" fontId="23" fillId="9" borderId="3" xfId="0" applyNumberFormat="1" applyFont="1" applyFill="1" applyBorder="1" applyAlignment="1" applyProtection="1">
      <alignment vertical="center"/>
      <protection locked="0"/>
    </xf>
    <xf numFmtId="164" fontId="23" fillId="9" borderId="4" xfId="0" applyNumberFormat="1" applyFont="1" applyFill="1" applyBorder="1" applyAlignment="1" applyProtection="1">
      <alignment vertical="center" wrapText="1"/>
      <protection locked="0"/>
    </xf>
    <xf numFmtId="0" fontId="23" fillId="9" borderId="4" xfId="0" applyFont="1" applyFill="1" applyBorder="1" applyAlignment="1" applyProtection="1">
      <alignment vertical="center" wrapText="1"/>
      <protection locked="0"/>
    </xf>
    <xf numFmtId="0" fontId="23" fillId="9" borderId="5" xfId="0" applyFont="1" applyFill="1" applyBorder="1" applyAlignment="1" applyProtection="1">
      <alignment vertical="center" wrapText="1"/>
      <protection locked="0"/>
    </xf>
    <xf numFmtId="167" fontId="23"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23" fillId="9" borderId="4" xfId="0" applyNumberFormat="1" applyFont="1" applyFill="1" applyBorder="1" applyAlignment="1" applyProtection="1">
      <alignment horizontal="left" vertical="center" wrapText="1"/>
      <protection locked="0"/>
    </xf>
    <xf numFmtId="164" fontId="23" fillId="9" borderId="4" xfId="0" applyNumberFormat="1" applyFont="1" applyFill="1" applyBorder="1" applyAlignment="1" applyProtection="1">
      <alignment horizontal="right" vertical="center" wrapText="1"/>
      <protection locked="0"/>
    </xf>
    <xf numFmtId="167" fontId="23" fillId="9" borderId="7" xfId="0" applyNumberFormat="1" applyFont="1" applyFill="1" applyBorder="1" applyAlignment="1" applyProtection="1">
      <alignment vertical="center" wrapText="1"/>
      <protection locked="0"/>
    </xf>
    <xf numFmtId="164" fontId="23" fillId="9" borderId="8" xfId="0" applyNumberFormat="1" applyFont="1" applyFill="1" applyBorder="1" applyAlignment="1" applyProtection="1">
      <alignment vertical="center" wrapText="1"/>
      <protection locked="0"/>
    </xf>
    <xf numFmtId="0" fontId="23" fillId="9" borderId="8" xfId="0" applyFont="1" applyFill="1" applyBorder="1" applyAlignment="1" applyProtection="1">
      <alignment vertical="center" wrapText="1"/>
      <protection locked="0"/>
    </xf>
    <xf numFmtId="0" fontId="23" fillId="9" borderId="9" xfId="0" applyFont="1" applyFill="1" applyBorder="1" applyAlignment="1" applyProtection="1">
      <alignment vertical="center" wrapText="1"/>
      <protection locked="0"/>
    </xf>
    <xf numFmtId="167" fontId="23" fillId="3" borderId="3" xfId="0" applyNumberFormat="1" applyFont="1" applyFill="1" applyBorder="1" applyAlignment="1" applyProtection="1">
      <alignment vertical="center"/>
      <protection locked="0"/>
    </xf>
    <xf numFmtId="164" fontId="23" fillId="3" borderId="4" xfId="0" applyNumberFormat="1" applyFont="1" applyFill="1" applyBorder="1" applyAlignment="1" applyProtection="1">
      <alignment vertical="center" wrapText="1"/>
      <protection locked="0"/>
    </xf>
    <xf numFmtId="0" fontId="23" fillId="3" borderId="4" xfId="0" applyFont="1" applyFill="1" applyBorder="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28" fillId="3" borderId="0" xfId="0" applyFont="1" applyFill="1" applyBorder="1" applyAlignment="1" applyProtection="1">
      <alignment horizontal="left" vertical="center" wrapText="1"/>
    </xf>
    <xf numFmtId="0" fontId="27" fillId="3" borderId="0" xfId="0" applyFont="1" applyFill="1" applyBorder="1" applyAlignment="1" applyProtection="1">
      <alignment horizontal="left" vertical="center" readingOrder="1"/>
    </xf>
    <xf numFmtId="166" fontId="27" fillId="3" borderId="0" xfId="0" applyNumberFormat="1" applyFont="1" applyFill="1" applyBorder="1" applyAlignment="1" applyProtection="1">
      <alignment horizontal="left" vertical="center" wrapText="1"/>
    </xf>
    <xf numFmtId="1" fontId="27" fillId="3" borderId="0" xfId="0" applyNumberFormat="1" applyFont="1" applyFill="1" applyBorder="1" applyAlignment="1" applyProtection="1">
      <alignment horizontal="center" vertical="center" wrapText="1"/>
    </xf>
    <xf numFmtId="166" fontId="39" fillId="3" borderId="0" xfId="0" applyNumberFormat="1" applyFont="1" applyFill="1" applyBorder="1" applyAlignment="1" applyProtection="1">
      <alignment horizontal="center" vertical="center" wrapText="1"/>
    </xf>
    <xf numFmtId="167" fontId="23" fillId="10" borderId="3" xfId="0" applyNumberFormat="1" applyFont="1" applyFill="1" applyBorder="1" applyAlignment="1" applyProtection="1">
      <alignment vertical="center"/>
      <protection locked="0"/>
    </xf>
    <xf numFmtId="164" fontId="23" fillId="10" borderId="4" xfId="0" applyNumberFormat="1" applyFont="1" applyFill="1" applyBorder="1" applyAlignment="1" applyProtection="1">
      <alignment vertical="center" wrapText="1"/>
      <protection locked="0"/>
    </xf>
    <xf numFmtId="0" fontId="23" fillId="10" borderId="4" xfId="0" applyFont="1" applyFill="1" applyBorder="1" applyAlignment="1" applyProtection="1">
      <alignment vertical="center" wrapText="1"/>
      <protection locked="0"/>
    </xf>
    <xf numFmtId="0" fontId="23" fillId="10" borderId="5" xfId="0" applyFont="1" applyFill="1" applyBorder="1" applyAlignment="1" applyProtection="1">
      <alignment vertical="center" wrapText="1"/>
      <protection locked="0"/>
    </xf>
    <xf numFmtId="167" fontId="23"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23" fillId="10" borderId="4" xfId="0" applyNumberFormat="1" applyFont="1" applyFill="1" applyBorder="1" applyAlignment="1" applyProtection="1">
      <alignment horizontal="left" vertical="center" wrapText="1"/>
      <protection locked="0"/>
    </xf>
    <xf numFmtId="164" fontId="23"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39" fillId="3"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readingOrder="1"/>
    </xf>
    <xf numFmtId="0" fontId="22" fillId="10" borderId="2" xfId="0" applyFont="1" applyFill="1" applyBorder="1" applyAlignment="1" applyProtection="1">
      <alignment horizontal="left" vertical="center" wrapText="1" readingOrder="1"/>
      <protection locked="0"/>
    </xf>
    <xf numFmtId="0" fontId="21" fillId="0" borderId="6" xfId="0" applyFont="1" applyFill="1" applyBorder="1" applyAlignment="1" applyProtection="1">
      <alignment horizontal="left" vertical="center"/>
    </xf>
    <xf numFmtId="0" fontId="30" fillId="2" borderId="0" xfId="0" applyFont="1" applyFill="1" applyBorder="1" applyAlignment="1" applyProtection="1">
      <alignment horizontal="center" vertical="center"/>
    </xf>
    <xf numFmtId="0" fontId="40" fillId="10" borderId="2" xfId="0" applyFont="1" applyFill="1" applyBorder="1" applyAlignment="1" applyProtection="1">
      <alignment horizontal="left" vertical="center" wrapText="1" readingOrder="1"/>
      <protection locked="0"/>
    </xf>
    <xf numFmtId="167" fontId="40" fillId="10" borderId="2" xfId="0" applyNumberFormat="1" applyFont="1" applyFill="1" applyBorder="1" applyAlignment="1" applyProtection="1">
      <alignment horizontal="left" vertical="center" wrapText="1" readingOrder="1"/>
      <protection locked="0"/>
    </xf>
    <xf numFmtId="167" fontId="21" fillId="0" borderId="2" xfId="0" applyNumberFormat="1" applyFont="1" applyBorder="1" applyAlignment="1" applyProtection="1">
      <alignment horizontal="left" vertical="center" wrapText="1" readingOrder="1"/>
    </xf>
    <xf numFmtId="0" fontId="39" fillId="3" borderId="0"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readingOrder="1"/>
    </xf>
    <xf numFmtId="0" fontId="15" fillId="0" borderId="1" xfId="0" applyFont="1" applyFill="1" applyBorder="1" applyAlignment="1" applyProtection="1">
      <alignment horizontal="center" vertical="center" wrapText="1" readingOrder="1"/>
    </xf>
    <xf numFmtId="0" fontId="15" fillId="0" borderId="0" xfId="0" applyFont="1" applyFill="1" applyBorder="1" applyAlignment="1" applyProtection="1">
      <alignment horizontal="center" vertical="center" wrapText="1" readingOrder="1"/>
    </xf>
    <xf numFmtId="0" fontId="17" fillId="0" borderId="1" xfId="0" applyFont="1" applyFill="1" applyBorder="1" applyAlignment="1" applyProtection="1">
      <alignment horizontal="center" vertical="center" wrapText="1" readingOrder="1"/>
    </xf>
    <xf numFmtId="0" fontId="17" fillId="0" borderId="0" xfId="0" applyFont="1" applyFill="1" applyBorder="1" applyAlignment="1" applyProtection="1">
      <alignment horizontal="center" vertical="center" wrapText="1" readingOrder="1"/>
    </xf>
    <xf numFmtId="0" fontId="28" fillId="3" borderId="0" xfId="0" applyFont="1" applyFill="1" applyBorder="1" applyAlignment="1" applyProtection="1">
      <alignment horizontal="center" vertical="center" wrapText="1" readingOrder="1"/>
    </xf>
    <xf numFmtId="0" fontId="17"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xf>
  </cellXfs>
  <cellStyles count="27">
    <cellStyle name="Currency" xfId="1" builtinId="4"/>
    <cellStyle name="Normal" xfId="0" builtinId="0"/>
    <cellStyle name="Normal 10" xfId="19" xr:uid="{00000000-0005-0000-0000-000004000000}"/>
    <cellStyle name="Normal 11" xfId="20" xr:uid="{00000000-0005-0000-0000-000005000000}"/>
    <cellStyle name="Normal 12" xfId="5" xr:uid="{00000000-0005-0000-0000-000006000000}"/>
    <cellStyle name="Normal 13" xfId="21" xr:uid="{00000000-0005-0000-0000-000007000000}"/>
    <cellStyle name="Normal 14" xfId="9" xr:uid="{00000000-0005-0000-0000-000008000000}"/>
    <cellStyle name="Normal 15" xfId="13" xr:uid="{00000000-0005-0000-0000-000009000000}"/>
    <cellStyle name="Normal 16" xfId="10" xr:uid="{00000000-0005-0000-0000-00000A000000}"/>
    <cellStyle name="Normal 17" xfId="7" xr:uid="{00000000-0005-0000-0000-00000B000000}"/>
    <cellStyle name="Normal 18" xfId="6" xr:uid="{00000000-0005-0000-0000-00000C000000}"/>
    <cellStyle name="Normal 19" xfId="4" xr:uid="{00000000-0005-0000-0000-00000D000000}"/>
    <cellStyle name="Normal 2" xfId="16" xr:uid="{00000000-0005-0000-0000-00000E000000}"/>
    <cellStyle name="Normal 20" xfId="22" xr:uid="{6538E1B9-15E1-4F0F-BA67-5AF2B5872EA5}"/>
    <cellStyle name="Normal 21" xfId="23" xr:uid="{6E3124F1-92E8-4C1F-BFC0-95D8EBFF7EAB}"/>
    <cellStyle name="Normal 22" xfId="2" xr:uid="{00000000-0005-0000-0000-00000F000000}"/>
    <cellStyle name="Normal 23" xfId="24" xr:uid="{777D812D-E498-4065-BA43-8DD508DC86C1}"/>
    <cellStyle name="Normal 24" xfId="25" xr:uid="{6A880A4B-334E-4FB2-BCC7-A19F6B205D22}"/>
    <cellStyle name="Normal 25" xfId="26" xr:uid="{BCB5C776-9FCB-4092-B6BA-DC50D359B5B8}"/>
    <cellStyle name="Normal 26" xfId="3" xr:uid="{00000000-0005-0000-0000-000010000000}"/>
    <cellStyle name="Normal 3" xfId="15" xr:uid="{00000000-0005-0000-0000-000011000000}"/>
    <cellStyle name="Normal 4" xfId="17" xr:uid="{00000000-0005-0000-0000-000012000000}"/>
    <cellStyle name="Normal 5" xfId="14" xr:uid="{00000000-0005-0000-0000-000013000000}"/>
    <cellStyle name="Normal 6" xfId="12" xr:uid="{00000000-0005-0000-0000-000014000000}"/>
    <cellStyle name="Normal 7" xfId="11" xr:uid="{00000000-0005-0000-0000-000015000000}"/>
    <cellStyle name="Normal 8" xfId="8" xr:uid="{00000000-0005-0000-0000-000016000000}"/>
    <cellStyle name="Normal 9" xfId="18" xr:uid="{00000000-0005-0000-0000-00001700000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48" t="s">
        <v>2</v>
      </c>
      <c r="B1" s="148"/>
      <c r="C1" s="148"/>
      <c r="D1" s="148"/>
      <c r="E1" s="148"/>
      <c r="F1" s="148"/>
      <c r="G1" s="46"/>
      <c r="H1" s="46"/>
      <c r="I1" s="46"/>
      <c r="J1" s="46"/>
      <c r="K1" s="46"/>
    </row>
    <row r="2" spans="1:11" ht="21" customHeight="1" x14ac:dyDescent="0.25">
      <c r="A2" s="4" t="s">
        <v>3</v>
      </c>
      <c r="B2" s="149" t="s">
        <v>120</v>
      </c>
      <c r="C2" s="149"/>
      <c r="D2" s="149"/>
      <c r="E2" s="149"/>
      <c r="F2" s="149"/>
      <c r="G2" s="46"/>
      <c r="H2" s="46"/>
      <c r="I2" s="46"/>
      <c r="J2" s="46"/>
      <c r="K2" s="46"/>
    </row>
    <row r="3" spans="1:11" ht="21" customHeight="1" x14ac:dyDescent="0.25">
      <c r="A3" s="4" t="s">
        <v>4</v>
      </c>
      <c r="B3" s="149" t="s">
        <v>121</v>
      </c>
      <c r="C3" s="149"/>
      <c r="D3" s="149"/>
      <c r="E3" s="149"/>
      <c r="F3" s="149"/>
      <c r="G3" s="46"/>
      <c r="H3" s="46"/>
      <c r="I3" s="46"/>
      <c r="J3" s="46"/>
      <c r="K3" s="46"/>
    </row>
    <row r="4" spans="1:11" ht="21" customHeight="1" x14ac:dyDescent="0.25">
      <c r="A4" s="4" t="s">
        <v>5</v>
      </c>
      <c r="B4" s="150">
        <v>44378</v>
      </c>
      <c r="C4" s="150"/>
      <c r="D4" s="150"/>
      <c r="E4" s="150"/>
      <c r="F4" s="150"/>
      <c r="G4" s="46"/>
      <c r="H4" s="46"/>
      <c r="I4" s="46"/>
      <c r="J4" s="46"/>
      <c r="K4" s="46"/>
    </row>
    <row r="5" spans="1:11" ht="21" customHeight="1" x14ac:dyDescent="0.25">
      <c r="A5" s="4" t="s">
        <v>6</v>
      </c>
      <c r="B5" s="150">
        <v>44742</v>
      </c>
      <c r="C5" s="150"/>
      <c r="D5" s="150"/>
      <c r="E5" s="150"/>
      <c r="F5" s="150"/>
      <c r="G5" s="46"/>
      <c r="H5" s="46"/>
      <c r="I5" s="46"/>
      <c r="J5" s="46"/>
      <c r="K5" s="46"/>
    </row>
    <row r="6" spans="1:11" ht="21" customHeight="1" x14ac:dyDescent="0.25">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5">
      <c r="A7" s="4" t="s">
        <v>8</v>
      </c>
      <c r="B7" s="146" t="s">
        <v>40</v>
      </c>
      <c r="C7" s="146"/>
      <c r="D7" s="146"/>
      <c r="E7" s="146"/>
      <c r="F7" s="146"/>
      <c r="G7" s="34"/>
      <c r="H7" s="46"/>
      <c r="I7" s="46"/>
      <c r="J7" s="46"/>
      <c r="K7" s="46"/>
    </row>
    <row r="8" spans="1:11" ht="21" customHeight="1" x14ac:dyDescent="0.25">
      <c r="A8" s="4" t="s">
        <v>10</v>
      </c>
      <c r="B8" s="146" t="s">
        <v>184</v>
      </c>
      <c r="C8" s="146"/>
      <c r="D8" s="146"/>
      <c r="E8" s="146"/>
      <c r="F8" s="146"/>
      <c r="G8" s="34"/>
      <c r="H8" s="46"/>
      <c r="I8" s="46"/>
      <c r="J8" s="46"/>
      <c r="K8" s="46"/>
    </row>
    <row r="9" spans="1:11" ht="66.75" customHeight="1" x14ac:dyDescent="0.25">
      <c r="A9" s="145" t="s">
        <v>11</v>
      </c>
      <c r="B9" s="145"/>
      <c r="C9" s="145"/>
      <c r="D9" s="145"/>
      <c r="E9" s="145"/>
      <c r="F9" s="145"/>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2566.29</v>
      </c>
      <c r="C11" s="82" t="str">
        <f>IF(Travel!B6="",A34,Travel!B6)</f>
        <v>Figures exclude GST</v>
      </c>
      <c r="D11" s="8"/>
      <c r="E11" s="10" t="s">
        <v>17</v>
      </c>
      <c r="F11" s="56">
        <f>'Gifts and benefits'!C14</f>
        <v>1</v>
      </c>
      <c r="G11" s="47"/>
      <c r="H11" s="47"/>
      <c r="I11" s="47"/>
      <c r="J11" s="47"/>
      <c r="K11" s="47"/>
    </row>
    <row r="12" spans="1:11" ht="27.75" customHeight="1" x14ac:dyDescent="0.35">
      <c r="A12" s="10" t="s">
        <v>0</v>
      </c>
      <c r="B12" s="75">
        <f>Hospitality!B14</f>
        <v>0</v>
      </c>
      <c r="C12" s="82" t="str">
        <f>IF(Hospitality!B6="",A34,Hospitality!B6)</f>
        <v>Figures exclude GST</v>
      </c>
      <c r="D12" s="8"/>
      <c r="E12" s="10" t="s">
        <v>18</v>
      </c>
      <c r="F12" s="56">
        <f>'Gifts and benefits'!C15</f>
        <v>1</v>
      </c>
      <c r="G12" s="47"/>
      <c r="H12" s="47"/>
      <c r="I12" s="47"/>
      <c r="J12" s="47"/>
      <c r="K12" s="47"/>
    </row>
    <row r="13" spans="1:11" ht="27.75" customHeight="1" x14ac:dyDescent="0.25">
      <c r="A13" s="10" t="s">
        <v>19</v>
      </c>
      <c r="B13" s="75">
        <f>'All other expenses'!B60</f>
        <v>11767.040000000006</v>
      </c>
      <c r="C13" s="82" t="str">
        <f>IF('All other expenses'!B6="",A34,'All other expenses'!B6)</f>
        <v>Figures exclude GST</v>
      </c>
      <c r="D13" s="8"/>
      <c r="E13" s="10" t="s">
        <v>20</v>
      </c>
      <c r="F13" s="56">
        <f>'Gifts and benefits'!C16</f>
        <v>0</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Travel!B15</f>
        <v>0</v>
      </c>
      <c r="C15" s="84" t="str">
        <f>C11</f>
        <v>Figures exclude GST</v>
      </c>
      <c r="D15" s="8"/>
      <c r="E15" s="8"/>
      <c r="F15" s="58"/>
      <c r="G15" s="46"/>
      <c r="H15" s="46"/>
      <c r="I15" s="46"/>
      <c r="J15" s="46"/>
      <c r="K15" s="46"/>
    </row>
    <row r="16" spans="1:11" ht="27.75" customHeight="1" x14ac:dyDescent="0.25">
      <c r="A16" s="11" t="s">
        <v>22</v>
      </c>
      <c r="B16" s="77">
        <f>Travel!B33</f>
        <v>2538.4499999999998</v>
      </c>
      <c r="C16" s="84" t="str">
        <f>C11</f>
        <v>Figures exclude GST</v>
      </c>
      <c r="D16" s="59"/>
      <c r="E16" s="8"/>
      <c r="F16" s="60"/>
      <c r="G16" s="46"/>
      <c r="H16" s="46"/>
      <c r="I16" s="46"/>
      <c r="J16" s="46"/>
      <c r="K16" s="46"/>
    </row>
    <row r="17" spans="1:11" ht="27.75" customHeight="1" x14ac:dyDescent="0.25">
      <c r="A17" s="11" t="s">
        <v>23</v>
      </c>
      <c r="B17" s="77">
        <f>Travel!B41</f>
        <v>27.84</v>
      </c>
      <c r="C17" s="8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COUNT(Travel!B12:B14)</f>
        <v>0</v>
      </c>
      <c r="C55" s="90"/>
      <c r="D55" s="90">
        <f>COUNTIF(Travel!D12:D14,"*")</f>
        <v>0</v>
      </c>
      <c r="E55" s="91"/>
      <c r="F55" s="91" t="b">
        <f>MIN(B55,D55)=MAX(B55,D55)</f>
        <v>1</v>
      </c>
      <c r="G55" s="46"/>
      <c r="H55" s="46"/>
      <c r="I55" s="46"/>
      <c r="J55" s="46"/>
      <c r="K55" s="46"/>
    </row>
    <row r="56" spans="1:11" ht="13" hidden="1" x14ac:dyDescent="0.25">
      <c r="A56" s="100" t="s">
        <v>56</v>
      </c>
      <c r="B56" s="90">
        <f>COUNT(Travel!B19:B32)</f>
        <v>12</v>
      </c>
      <c r="C56" s="90"/>
      <c r="D56" s="90">
        <f>COUNTIF(Travel!D19:D32,"*")</f>
        <v>12</v>
      </c>
      <c r="E56" s="91"/>
      <c r="F56" s="91" t="b">
        <f>MIN(B56,D56)=MAX(B56,D56)</f>
        <v>1</v>
      </c>
    </row>
    <row r="57" spans="1:11" ht="13" hidden="1" x14ac:dyDescent="0.3">
      <c r="A57" s="101"/>
      <c r="B57" s="90">
        <f>COUNT(Travel!B37:B40)</f>
        <v>2</v>
      </c>
      <c r="C57" s="90"/>
      <c r="D57" s="90">
        <f>COUNTIF(Travel!D37:D40,"*")</f>
        <v>2</v>
      </c>
      <c r="E57" s="91"/>
      <c r="F57" s="91" t="b">
        <f>MIN(B57,D57)=MAX(B57,D57)</f>
        <v>1</v>
      </c>
    </row>
    <row r="58" spans="1:11" ht="13" hidden="1" x14ac:dyDescent="0.3">
      <c r="A58" s="102" t="s">
        <v>57</v>
      </c>
      <c r="B58" s="92">
        <f>COUNT(Hospitality!B11:B13)</f>
        <v>0</v>
      </c>
      <c r="C58" s="92"/>
      <c r="D58" s="92">
        <f>COUNTIF(Hospitality!D11:D13,"*")</f>
        <v>0</v>
      </c>
      <c r="E58" s="93"/>
      <c r="F58" s="93" t="b">
        <f>MIN(B58,D58)=MAX(B58,D58)</f>
        <v>1</v>
      </c>
    </row>
    <row r="59" spans="1:11" ht="13" hidden="1" x14ac:dyDescent="0.3">
      <c r="A59" s="103" t="s">
        <v>58</v>
      </c>
      <c r="B59" s="91">
        <f>COUNT('All other expenses'!B11:B59)</f>
        <v>47</v>
      </c>
      <c r="C59" s="91"/>
      <c r="D59" s="91">
        <f>COUNTIF('All other expenses'!D11:D59,"*")</f>
        <v>47</v>
      </c>
      <c r="E59" s="91"/>
      <c r="F59" s="91" t="b">
        <f>MIN(B59,D59)=MAX(B59,D59)</f>
        <v>1</v>
      </c>
    </row>
    <row r="60" spans="1:11" ht="13" hidden="1" x14ac:dyDescent="0.3">
      <c r="A60" s="102" t="s">
        <v>59</v>
      </c>
      <c r="B60" s="92">
        <f>COUNTIF('Gifts and benefits'!B11:B13,"*")</f>
        <v>1</v>
      </c>
      <c r="C60" s="92">
        <f>COUNTIF('Gifts and benefits'!C11:C13,"*")</f>
        <v>1</v>
      </c>
      <c r="D60" s="92"/>
      <c r="E60" s="92">
        <f>COUNTA('Gifts and benefits'!E11:E13)</f>
        <v>1</v>
      </c>
      <c r="F60" s="93"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0"/>
  <sheetViews>
    <sheetView zoomScaleNormal="100" workbookViewId="0">
      <selection activeCell="B29" sqref="B2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48" t="s">
        <v>60</v>
      </c>
      <c r="B1" s="148"/>
      <c r="C1" s="148"/>
      <c r="D1" s="148"/>
      <c r="E1" s="148"/>
      <c r="F1" s="46"/>
    </row>
    <row r="2" spans="1:6" ht="21" customHeight="1" x14ac:dyDescent="0.25">
      <c r="A2" s="4" t="s">
        <v>3</v>
      </c>
      <c r="B2" s="151" t="str">
        <f>'Summary and sign-off'!B2:F2</f>
        <v>Tertiary Education Commission</v>
      </c>
      <c r="C2" s="151"/>
      <c r="D2" s="151"/>
      <c r="E2" s="151"/>
      <c r="F2" s="46"/>
    </row>
    <row r="3" spans="1:6" ht="21" customHeight="1" x14ac:dyDescent="0.25">
      <c r="A3" s="4" t="s">
        <v>61</v>
      </c>
      <c r="B3" s="151" t="str">
        <f>'Summary and sign-off'!B3:F3</f>
        <v>Tim Fowler</v>
      </c>
      <c r="C3" s="151"/>
      <c r="D3" s="151"/>
      <c r="E3" s="151"/>
      <c r="F3" s="46"/>
    </row>
    <row r="4" spans="1:6" ht="21" customHeight="1" x14ac:dyDescent="0.25">
      <c r="A4" s="4" t="s">
        <v>62</v>
      </c>
      <c r="B4" s="151">
        <f>'Summary and sign-off'!B4:F4</f>
        <v>44378</v>
      </c>
      <c r="C4" s="151"/>
      <c r="D4" s="151"/>
      <c r="E4" s="151"/>
      <c r="F4" s="46"/>
    </row>
    <row r="5" spans="1:6" ht="21" customHeight="1" x14ac:dyDescent="0.25">
      <c r="A5" s="4" t="s">
        <v>63</v>
      </c>
      <c r="B5" s="151">
        <f>'Summary and sign-off'!B5:F5</f>
        <v>44742</v>
      </c>
      <c r="C5" s="151"/>
      <c r="D5" s="151"/>
      <c r="E5" s="151"/>
      <c r="F5" s="46"/>
    </row>
    <row r="6" spans="1:6" ht="21" customHeight="1" x14ac:dyDescent="0.25">
      <c r="A6" s="4" t="s">
        <v>64</v>
      </c>
      <c r="B6" s="146" t="s">
        <v>32</v>
      </c>
      <c r="C6" s="146"/>
      <c r="D6" s="146"/>
      <c r="E6" s="146"/>
      <c r="F6" s="46"/>
    </row>
    <row r="7" spans="1:6" ht="21" customHeight="1" x14ac:dyDescent="0.25">
      <c r="A7" s="4" t="s">
        <v>7</v>
      </c>
      <c r="B7" s="146" t="s">
        <v>34</v>
      </c>
      <c r="C7" s="146"/>
      <c r="D7" s="146"/>
      <c r="E7" s="146"/>
      <c r="F7" s="46"/>
    </row>
    <row r="8" spans="1:6" ht="36" customHeight="1" x14ac:dyDescent="0.3">
      <c r="A8" s="154" t="s">
        <v>65</v>
      </c>
      <c r="B8" s="155"/>
      <c r="C8" s="155"/>
      <c r="D8" s="155"/>
      <c r="E8" s="155"/>
      <c r="F8" s="22"/>
    </row>
    <row r="9" spans="1:6" ht="36" customHeight="1" x14ac:dyDescent="0.3">
      <c r="A9" s="156" t="s">
        <v>66</v>
      </c>
      <c r="B9" s="157"/>
      <c r="C9" s="157"/>
      <c r="D9" s="157"/>
      <c r="E9" s="157"/>
      <c r="F9" s="22"/>
    </row>
    <row r="10" spans="1:6" ht="24.75" customHeight="1" x14ac:dyDescent="0.35">
      <c r="A10" s="153" t="s">
        <v>67</v>
      </c>
      <c r="B10" s="158"/>
      <c r="C10" s="153"/>
      <c r="D10" s="153"/>
      <c r="E10" s="153"/>
      <c r="F10" s="47"/>
    </row>
    <row r="11" spans="1:6" ht="27" customHeight="1" x14ac:dyDescent="0.25">
      <c r="A11" s="35" t="s">
        <v>68</v>
      </c>
      <c r="B11" s="35" t="s">
        <v>69</v>
      </c>
      <c r="C11" s="35" t="s">
        <v>70</v>
      </c>
      <c r="D11" s="35" t="s">
        <v>71</v>
      </c>
      <c r="E11" s="35" t="s">
        <v>72</v>
      </c>
      <c r="F11" s="48"/>
    </row>
    <row r="12" spans="1:6" s="68" customFormat="1" hidden="1" x14ac:dyDescent="0.25">
      <c r="A12" s="111"/>
      <c r="B12" s="112"/>
      <c r="C12" s="113"/>
      <c r="D12" s="113"/>
      <c r="E12" s="114"/>
      <c r="F12" s="1"/>
    </row>
    <row r="13" spans="1:6" s="68" customFormat="1" x14ac:dyDescent="0.25">
      <c r="A13" s="133"/>
      <c r="B13" s="134"/>
      <c r="C13" s="135"/>
      <c r="D13" s="135"/>
      <c r="E13" s="136"/>
      <c r="F13" s="1"/>
    </row>
    <row r="14" spans="1:6" s="68" customFormat="1" hidden="1" x14ac:dyDescent="0.25">
      <c r="A14" s="120"/>
      <c r="B14" s="121"/>
      <c r="C14" s="122"/>
      <c r="D14" s="122"/>
      <c r="E14" s="123"/>
      <c r="F14" s="1"/>
    </row>
    <row r="15" spans="1:6" ht="19.5" customHeight="1" x14ac:dyDescent="0.25">
      <c r="A15" s="86" t="s">
        <v>73</v>
      </c>
      <c r="B15" s="87">
        <f>SUM(B12:B14)</f>
        <v>0</v>
      </c>
      <c r="C15" s="144" t="str">
        <f>IF(SUBTOTAL(3,B12:B14)=SUBTOTAL(103,B12:B14),'Summary and sign-off'!$A$48,'Summary and sign-off'!$A$49)</f>
        <v>Check - there are no hidden rows with data</v>
      </c>
      <c r="D15" s="152" t="str">
        <f>IF('Summary and sign-off'!F55='Summary and sign-off'!F54,'Summary and sign-off'!A51,'Summary and sign-off'!A50)</f>
        <v>Check - each entry provides sufficient information</v>
      </c>
      <c r="E15" s="152"/>
      <c r="F15" s="46"/>
    </row>
    <row r="16" spans="1:6" ht="10.5" customHeight="1" x14ac:dyDescent="0.3">
      <c r="A16" s="27"/>
      <c r="B16" s="22"/>
      <c r="C16" s="27"/>
      <c r="D16" s="27"/>
      <c r="E16" s="27"/>
      <c r="F16" s="27"/>
    </row>
    <row r="17" spans="1:6" ht="24.75" customHeight="1" x14ac:dyDescent="0.35">
      <c r="A17" s="153" t="s">
        <v>74</v>
      </c>
      <c r="B17" s="153"/>
      <c r="C17" s="153"/>
      <c r="D17" s="153"/>
      <c r="E17" s="153"/>
      <c r="F17" s="47"/>
    </row>
    <row r="18" spans="1:6" ht="27" customHeight="1" x14ac:dyDescent="0.25">
      <c r="A18" s="35" t="s">
        <v>68</v>
      </c>
      <c r="B18" s="35" t="s">
        <v>13</v>
      </c>
      <c r="C18" s="35" t="s">
        <v>75</v>
      </c>
      <c r="D18" s="35" t="s">
        <v>71</v>
      </c>
      <c r="E18" s="35" t="s">
        <v>72</v>
      </c>
      <c r="F18" s="48"/>
    </row>
    <row r="19" spans="1:6" s="68" customFormat="1" hidden="1" x14ac:dyDescent="0.25">
      <c r="A19" s="111"/>
      <c r="B19" s="112"/>
      <c r="C19" s="113"/>
      <c r="D19" s="113"/>
      <c r="E19" s="114"/>
      <c r="F19" s="1"/>
    </row>
    <row r="20" spans="1:6" s="68" customFormat="1" x14ac:dyDescent="0.25">
      <c r="A20" s="133">
        <v>44412</v>
      </c>
      <c r="B20" s="134">
        <v>327.66000000000003</v>
      </c>
      <c r="C20" s="135" t="s">
        <v>185</v>
      </c>
      <c r="D20" s="135" t="s">
        <v>129</v>
      </c>
      <c r="E20" s="136" t="s">
        <v>130</v>
      </c>
      <c r="F20" s="1"/>
    </row>
    <row r="21" spans="1:6" s="68" customFormat="1" x14ac:dyDescent="0.25">
      <c r="A21" s="133">
        <v>44412</v>
      </c>
      <c r="B21" s="134">
        <v>73.989999999999995</v>
      </c>
      <c r="C21" s="135" t="s">
        <v>185</v>
      </c>
      <c r="D21" s="135" t="s">
        <v>134</v>
      </c>
      <c r="E21" s="136" t="s">
        <v>130</v>
      </c>
      <c r="F21" s="1"/>
    </row>
    <row r="22" spans="1:6" s="68" customFormat="1" x14ac:dyDescent="0.25">
      <c r="A22" s="133">
        <v>44412</v>
      </c>
      <c r="B22" s="134">
        <v>51.3</v>
      </c>
      <c r="C22" s="135" t="s">
        <v>185</v>
      </c>
      <c r="D22" s="135" t="s">
        <v>138</v>
      </c>
      <c r="E22" s="136" t="s">
        <v>130</v>
      </c>
      <c r="F22" s="1"/>
    </row>
    <row r="23" spans="1:6" s="68" customFormat="1" x14ac:dyDescent="0.25">
      <c r="A23" s="133">
        <v>44465</v>
      </c>
      <c r="B23" s="134">
        <v>252.3</v>
      </c>
      <c r="C23" s="135" t="s">
        <v>186</v>
      </c>
      <c r="D23" s="135" t="s">
        <v>147</v>
      </c>
      <c r="E23" s="136" t="s">
        <v>140</v>
      </c>
      <c r="F23" s="1"/>
    </row>
    <row r="24" spans="1:6" s="68" customFormat="1" x14ac:dyDescent="0.25">
      <c r="A24" s="133">
        <v>44529</v>
      </c>
      <c r="B24" s="134">
        <v>630.85</v>
      </c>
      <c r="C24" s="135" t="s">
        <v>187</v>
      </c>
      <c r="D24" s="135" t="s">
        <v>129</v>
      </c>
      <c r="E24" s="136" t="s">
        <v>130</v>
      </c>
      <c r="F24" s="1"/>
    </row>
    <row r="25" spans="1:6" s="68" customFormat="1" x14ac:dyDescent="0.25">
      <c r="A25" s="133">
        <v>44529</v>
      </c>
      <c r="B25" s="134">
        <v>82.75</v>
      </c>
      <c r="C25" s="135" t="s">
        <v>187</v>
      </c>
      <c r="D25" s="135" t="s">
        <v>134</v>
      </c>
      <c r="E25" s="136" t="s">
        <v>130</v>
      </c>
      <c r="F25" s="1"/>
    </row>
    <row r="26" spans="1:6" s="68" customFormat="1" x14ac:dyDescent="0.25">
      <c r="A26" s="133">
        <v>44529</v>
      </c>
      <c r="B26" s="134">
        <v>51.3</v>
      </c>
      <c r="C26" s="135" t="s">
        <v>187</v>
      </c>
      <c r="D26" s="135" t="s">
        <v>138</v>
      </c>
      <c r="E26" s="136" t="s">
        <v>130</v>
      </c>
      <c r="F26" s="1"/>
    </row>
    <row r="27" spans="1:6" s="68" customFormat="1" x14ac:dyDescent="0.25">
      <c r="A27" s="133">
        <v>44685</v>
      </c>
      <c r="B27" s="134">
        <v>395.15</v>
      </c>
      <c r="C27" s="135" t="s">
        <v>188</v>
      </c>
      <c r="D27" s="135" t="s">
        <v>129</v>
      </c>
      <c r="E27" s="136" t="s">
        <v>130</v>
      </c>
      <c r="F27" s="1"/>
    </row>
    <row r="28" spans="1:6" s="68" customFormat="1" x14ac:dyDescent="0.25">
      <c r="A28" s="133">
        <v>44685</v>
      </c>
      <c r="B28" s="134">
        <v>33.909999999999997</v>
      </c>
      <c r="C28" s="135" t="s">
        <v>188</v>
      </c>
      <c r="D28" s="135" t="s">
        <v>138</v>
      </c>
      <c r="E28" s="136" t="s">
        <v>130</v>
      </c>
      <c r="F28" s="1"/>
    </row>
    <row r="29" spans="1:6" s="68" customFormat="1" x14ac:dyDescent="0.25">
      <c r="A29" s="133">
        <v>44722</v>
      </c>
      <c r="B29" s="134">
        <v>309.11</v>
      </c>
      <c r="C29" s="135" t="s">
        <v>189</v>
      </c>
      <c r="D29" s="135" t="s">
        <v>129</v>
      </c>
      <c r="E29" s="136" t="s">
        <v>130</v>
      </c>
      <c r="F29" s="1"/>
    </row>
    <row r="30" spans="1:6" s="68" customFormat="1" x14ac:dyDescent="0.25">
      <c r="A30" s="133">
        <v>44722</v>
      </c>
      <c r="B30" s="134">
        <v>53.91</v>
      </c>
      <c r="C30" s="135" t="s">
        <v>189</v>
      </c>
      <c r="D30" s="135" t="s">
        <v>138</v>
      </c>
      <c r="E30" s="136" t="s">
        <v>130</v>
      </c>
      <c r="F30" s="1"/>
    </row>
    <row r="31" spans="1:6" s="68" customFormat="1" x14ac:dyDescent="0.25">
      <c r="A31" s="133">
        <v>44762</v>
      </c>
      <c r="B31" s="134">
        <v>276.22000000000003</v>
      </c>
      <c r="C31" s="135" t="s">
        <v>190</v>
      </c>
      <c r="D31" s="135" t="s">
        <v>129</v>
      </c>
      <c r="E31" s="136" t="s">
        <v>183</v>
      </c>
      <c r="F31" s="1"/>
    </row>
    <row r="32" spans="1:6" s="68" customFormat="1" hidden="1" x14ac:dyDescent="0.25">
      <c r="A32" s="124"/>
      <c r="B32" s="125"/>
      <c r="C32" s="126"/>
      <c r="D32" s="126"/>
      <c r="E32" s="127"/>
      <c r="F32" s="1"/>
    </row>
    <row r="33" spans="1:6" ht="19.5" customHeight="1" x14ac:dyDescent="0.25">
      <c r="A33" s="86" t="s">
        <v>76</v>
      </c>
      <c r="B33" s="87">
        <f>SUM(B19:B32)</f>
        <v>2538.4499999999998</v>
      </c>
      <c r="C33" s="144" t="str">
        <f>IF(SUBTOTAL(3,B19:B32)=SUBTOTAL(103,B19:B32),'Summary and sign-off'!$A$48,'Summary and sign-off'!$A$49)</f>
        <v>Check - there are no hidden rows with data</v>
      </c>
      <c r="D33" s="152" t="str">
        <f>IF('Summary and sign-off'!F56='Summary and sign-off'!F54,'Summary and sign-off'!A51,'Summary and sign-off'!A50)</f>
        <v>Check - each entry provides sufficient information</v>
      </c>
      <c r="E33" s="152"/>
      <c r="F33" s="46"/>
    </row>
    <row r="34" spans="1:6" ht="10.5" customHeight="1" x14ac:dyDescent="0.3">
      <c r="A34" s="27"/>
      <c r="B34" s="22"/>
      <c r="C34" s="27"/>
      <c r="D34" s="27"/>
      <c r="E34" s="27"/>
      <c r="F34" s="27"/>
    </row>
    <row r="35" spans="1:6" ht="24.75" customHeight="1" x14ac:dyDescent="0.25">
      <c r="A35" s="153" t="s">
        <v>77</v>
      </c>
      <c r="B35" s="153"/>
      <c r="C35" s="153"/>
      <c r="D35" s="153"/>
      <c r="E35" s="153"/>
      <c r="F35" s="46"/>
    </row>
    <row r="36" spans="1:6" ht="27" customHeight="1" x14ac:dyDescent="0.25">
      <c r="A36" s="35" t="s">
        <v>68</v>
      </c>
      <c r="B36" s="35" t="s">
        <v>13</v>
      </c>
      <c r="C36" s="35" t="s">
        <v>78</v>
      </c>
      <c r="D36" s="35" t="s">
        <v>79</v>
      </c>
      <c r="E36" s="35" t="s">
        <v>72</v>
      </c>
      <c r="F36" s="49"/>
    </row>
    <row r="37" spans="1:6" s="68" customFormat="1" hidden="1" x14ac:dyDescent="0.25">
      <c r="A37" s="111"/>
      <c r="B37" s="112"/>
      <c r="C37" s="113"/>
      <c r="D37" s="113"/>
      <c r="E37" s="114"/>
      <c r="F37" s="1"/>
    </row>
    <row r="38" spans="1:6" s="68" customFormat="1" x14ac:dyDescent="0.25">
      <c r="A38" s="133">
        <v>44525</v>
      </c>
      <c r="B38" s="134">
        <v>10.71</v>
      </c>
      <c r="C38" s="135" t="s">
        <v>191</v>
      </c>
      <c r="D38" s="135" t="s">
        <v>148</v>
      </c>
      <c r="E38" s="136" t="s">
        <v>150</v>
      </c>
      <c r="F38" s="1"/>
    </row>
    <row r="39" spans="1:6" s="68" customFormat="1" x14ac:dyDescent="0.25">
      <c r="A39" s="133">
        <v>44699</v>
      </c>
      <c r="B39" s="134">
        <v>17.13</v>
      </c>
      <c r="C39" s="135" t="s">
        <v>192</v>
      </c>
      <c r="D39" s="135" t="s">
        <v>148</v>
      </c>
      <c r="E39" s="136" t="s">
        <v>150</v>
      </c>
      <c r="F39" s="1"/>
    </row>
    <row r="40" spans="1:6" s="68" customFormat="1" hidden="1" x14ac:dyDescent="0.25">
      <c r="A40" s="111"/>
      <c r="B40" s="112"/>
      <c r="C40" s="113"/>
      <c r="D40" s="113"/>
      <c r="E40" s="114"/>
      <c r="F40" s="1"/>
    </row>
    <row r="41" spans="1:6" ht="19.5" customHeight="1" x14ac:dyDescent="0.25">
      <c r="A41" s="86" t="s">
        <v>80</v>
      </c>
      <c r="B41" s="87">
        <f>SUM(B37:B40)</f>
        <v>27.84</v>
      </c>
      <c r="C41" s="144" t="str">
        <f>IF(SUBTOTAL(3,B37:B40)=SUBTOTAL(103,B37:B40),'Summary and sign-off'!$A$48,'Summary and sign-off'!$A$49)</f>
        <v>Check - there are no hidden rows with data</v>
      </c>
      <c r="D41" s="152" t="str">
        <f>IF('Summary and sign-off'!F57='Summary and sign-off'!F54,'Summary and sign-off'!A51,'Summary and sign-off'!A50)</f>
        <v>Check - each entry provides sufficient information</v>
      </c>
      <c r="E41" s="152"/>
      <c r="F41" s="46"/>
    </row>
    <row r="42" spans="1:6" ht="10.5" customHeight="1" x14ac:dyDescent="0.3">
      <c r="A42" s="27"/>
      <c r="B42" s="73"/>
      <c r="C42" s="22"/>
      <c r="D42" s="27"/>
      <c r="E42" s="27"/>
      <c r="F42" s="27"/>
    </row>
    <row r="43" spans="1:6" ht="34.5" customHeight="1" x14ac:dyDescent="0.25">
      <c r="A43" s="50" t="s">
        <v>81</v>
      </c>
      <c r="B43" s="74">
        <f>B15+B33+B41</f>
        <v>2566.29</v>
      </c>
      <c r="C43" s="51"/>
      <c r="D43" s="51"/>
      <c r="E43" s="51"/>
      <c r="F43" s="26"/>
    </row>
    <row r="44" spans="1:6" ht="13" x14ac:dyDescent="0.3">
      <c r="A44" s="27"/>
      <c r="B44" s="22"/>
      <c r="C44" s="27"/>
      <c r="D44" s="27"/>
      <c r="E44" s="27"/>
      <c r="F44" s="27"/>
    </row>
    <row r="45" spans="1:6" ht="13" x14ac:dyDescent="0.3">
      <c r="A45" s="52" t="s">
        <v>24</v>
      </c>
      <c r="B45" s="25"/>
      <c r="C45" s="26"/>
      <c r="D45" s="26"/>
      <c r="E45" s="26"/>
      <c r="F45" s="27"/>
    </row>
    <row r="46" spans="1:6" ht="12.65" customHeight="1" x14ac:dyDescent="0.25">
      <c r="A46" s="23" t="s">
        <v>82</v>
      </c>
      <c r="B46" s="53"/>
      <c r="C46" s="53"/>
      <c r="D46" s="32"/>
      <c r="E46" s="32"/>
      <c r="F46" s="27"/>
    </row>
    <row r="47" spans="1:6" ht="13" customHeight="1" x14ac:dyDescent="0.25">
      <c r="A47" s="31" t="s">
        <v>83</v>
      </c>
      <c r="B47" s="27"/>
      <c r="C47" s="32"/>
      <c r="D47" s="27"/>
      <c r="E47" s="32"/>
      <c r="F47" s="27"/>
    </row>
    <row r="48" spans="1:6" x14ac:dyDescent="0.25">
      <c r="A48" s="31" t="s">
        <v>84</v>
      </c>
      <c r="B48" s="32"/>
      <c r="C48" s="32"/>
      <c r="D48" s="32"/>
      <c r="E48" s="54"/>
      <c r="F48" s="46"/>
    </row>
    <row r="49" spans="1:6" ht="13" x14ac:dyDescent="0.3">
      <c r="A49" s="23" t="s">
        <v>30</v>
      </c>
      <c r="B49" s="25"/>
      <c r="C49" s="26"/>
      <c r="D49" s="26"/>
      <c r="E49" s="26"/>
      <c r="F49" s="27"/>
    </row>
    <row r="50" spans="1:6" ht="13" customHeight="1" x14ac:dyDescent="0.25">
      <c r="A50" s="31" t="s">
        <v>85</v>
      </c>
      <c r="B50" s="27"/>
      <c r="C50" s="32"/>
      <c r="D50" s="27"/>
      <c r="E50" s="32"/>
      <c r="F50" s="27"/>
    </row>
    <row r="51" spans="1:6" x14ac:dyDescent="0.25">
      <c r="A51" s="31" t="s">
        <v>86</v>
      </c>
      <c r="B51" s="32"/>
      <c r="C51" s="32"/>
      <c r="D51" s="32"/>
      <c r="E51" s="54"/>
      <c r="F51" s="46"/>
    </row>
    <row r="52" spans="1:6" x14ac:dyDescent="0.25">
      <c r="A52" s="36" t="s">
        <v>87</v>
      </c>
      <c r="B52" s="36"/>
      <c r="C52" s="36"/>
      <c r="D52" s="36"/>
      <c r="E52" s="54"/>
      <c r="F52" s="46"/>
    </row>
    <row r="53" spans="1:6" x14ac:dyDescent="0.25">
      <c r="A53" s="40"/>
      <c r="B53" s="27"/>
      <c r="C53" s="27"/>
      <c r="D53" s="27"/>
      <c r="E53" s="46"/>
      <c r="F53" s="46"/>
    </row>
    <row r="54" spans="1:6" hidden="1" x14ac:dyDescent="0.25">
      <c r="A54" s="40"/>
      <c r="B54" s="27"/>
      <c r="C54" s="27"/>
      <c r="D54" s="27"/>
      <c r="E54" s="46"/>
      <c r="F54" s="46"/>
    </row>
    <row r="55" spans="1:6" x14ac:dyDescent="0.25"/>
    <row r="56" spans="1:6" x14ac:dyDescent="0.25"/>
    <row r="57" spans="1:6" x14ac:dyDescent="0.25"/>
    <row r="58" spans="1:6" x14ac:dyDescent="0.25"/>
    <row r="59" spans="1:6" ht="12.75" hidden="1" customHeight="1" x14ac:dyDescent="0.25"/>
    <row r="60" spans="1:6" x14ac:dyDescent="0.25"/>
    <row r="61" spans="1:6" x14ac:dyDescent="0.25"/>
    <row r="62" spans="1:6" hidden="1" x14ac:dyDescent="0.25">
      <c r="A62" s="55"/>
      <c r="B62" s="46"/>
      <c r="C62" s="46"/>
      <c r="D62" s="46"/>
      <c r="E62" s="46"/>
      <c r="F62" s="46"/>
    </row>
    <row r="63" spans="1:6" hidden="1" x14ac:dyDescent="0.25">
      <c r="A63" s="55"/>
      <c r="B63" s="46"/>
      <c r="C63" s="46"/>
      <c r="D63" s="46"/>
      <c r="E63" s="46"/>
      <c r="F63" s="46"/>
    </row>
    <row r="64" spans="1:6" hidden="1" x14ac:dyDescent="0.25">
      <c r="A64" s="55"/>
      <c r="B64" s="46"/>
      <c r="C64" s="46"/>
      <c r="D64" s="46"/>
      <c r="E64" s="46"/>
      <c r="F64" s="46"/>
    </row>
    <row r="65" spans="1:6" hidden="1" x14ac:dyDescent="0.25">
      <c r="A65" s="55"/>
      <c r="B65" s="46"/>
      <c r="C65" s="46"/>
      <c r="D65" s="46"/>
      <c r="E65" s="46"/>
      <c r="F65" s="46"/>
    </row>
    <row r="66" spans="1:6" hidden="1" x14ac:dyDescent="0.25">
      <c r="A66" s="55"/>
      <c r="B66" s="46"/>
      <c r="C66" s="46"/>
      <c r="D66" s="46"/>
      <c r="E66" s="46"/>
      <c r="F66" s="46"/>
    </row>
    <row r="67" spans="1:6" x14ac:dyDescent="0.25"/>
    <row r="68" spans="1:6" x14ac:dyDescent="0.25"/>
    <row r="69" spans="1:6" x14ac:dyDescent="0.25"/>
    <row r="70" spans="1:6" x14ac:dyDescent="0.25"/>
    <row r="71" spans="1:6" x14ac:dyDescent="0.25"/>
    <row r="72" spans="1:6" x14ac:dyDescent="0.25"/>
    <row r="73" spans="1:6" x14ac:dyDescent="0.25"/>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sheetData>
  <sheetProtection sheet="1" formatCells="0" formatRows="0" insertColumns="0" insertRows="0" deleteRows="0"/>
  <mergeCells count="15">
    <mergeCell ref="B7:E7"/>
    <mergeCell ref="B5:E5"/>
    <mergeCell ref="D41:E41"/>
    <mergeCell ref="A1:E1"/>
    <mergeCell ref="A17:E17"/>
    <mergeCell ref="A35:E35"/>
    <mergeCell ref="B2:E2"/>
    <mergeCell ref="B3:E3"/>
    <mergeCell ref="B4:E4"/>
    <mergeCell ref="A8:E8"/>
    <mergeCell ref="A9:E9"/>
    <mergeCell ref="B6:E6"/>
    <mergeCell ref="D15:E15"/>
    <mergeCell ref="D33:E3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37 A40 A3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20:A31 A38:A39"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B37:B40 B19:B32 B12:B14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sqref="A1:E1"/>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48" t="s">
        <v>60</v>
      </c>
      <c r="B1" s="148"/>
      <c r="C1" s="148"/>
      <c r="D1" s="148"/>
      <c r="E1" s="148"/>
      <c r="F1" s="38"/>
    </row>
    <row r="2" spans="1:6" ht="21" customHeight="1" x14ac:dyDescent="0.25">
      <c r="A2" s="4" t="s">
        <v>3</v>
      </c>
      <c r="B2" s="151" t="str">
        <f>'Summary and sign-off'!B2:F2</f>
        <v>Tertiary Education Commission</v>
      </c>
      <c r="C2" s="151"/>
      <c r="D2" s="151"/>
      <c r="E2" s="151"/>
      <c r="F2" s="38"/>
    </row>
    <row r="3" spans="1:6" ht="21" customHeight="1" x14ac:dyDescent="0.25">
      <c r="A3" s="4" t="s">
        <v>61</v>
      </c>
      <c r="B3" s="151" t="str">
        <f>'Summary and sign-off'!B3:F3</f>
        <v>Tim Fowler</v>
      </c>
      <c r="C3" s="151"/>
      <c r="D3" s="151"/>
      <c r="E3" s="151"/>
      <c r="F3" s="38"/>
    </row>
    <row r="4" spans="1:6" ht="21" customHeight="1" x14ac:dyDescent="0.25">
      <c r="A4" s="4" t="s">
        <v>62</v>
      </c>
      <c r="B4" s="151">
        <f>'Summary and sign-off'!B4:F4</f>
        <v>44378</v>
      </c>
      <c r="C4" s="151"/>
      <c r="D4" s="151"/>
      <c r="E4" s="151"/>
      <c r="F4" s="38"/>
    </row>
    <row r="5" spans="1:6" ht="21" customHeight="1" x14ac:dyDescent="0.25">
      <c r="A5" s="4" t="s">
        <v>63</v>
      </c>
      <c r="B5" s="151">
        <f>'Summary and sign-off'!B5:F5</f>
        <v>44742</v>
      </c>
      <c r="C5" s="151"/>
      <c r="D5" s="151"/>
      <c r="E5" s="151"/>
      <c r="F5" s="38"/>
    </row>
    <row r="6" spans="1:6" ht="21" customHeight="1" x14ac:dyDescent="0.25">
      <c r="A6" s="4" t="s">
        <v>64</v>
      </c>
      <c r="B6" s="146" t="s">
        <v>32</v>
      </c>
      <c r="C6" s="146"/>
      <c r="D6" s="146"/>
      <c r="E6" s="146"/>
      <c r="F6" s="38"/>
    </row>
    <row r="7" spans="1:6" ht="21" customHeight="1" x14ac:dyDescent="0.25">
      <c r="A7" s="4" t="s">
        <v>7</v>
      </c>
      <c r="B7" s="146" t="s">
        <v>34</v>
      </c>
      <c r="C7" s="146"/>
      <c r="D7" s="146"/>
      <c r="E7" s="146"/>
      <c r="F7" s="38"/>
    </row>
    <row r="8" spans="1:6" ht="35.25" customHeight="1" x14ac:dyDescent="0.35">
      <c r="A8" s="161" t="s">
        <v>88</v>
      </c>
      <c r="B8" s="161"/>
      <c r="C8" s="162"/>
      <c r="D8" s="162"/>
      <c r="E8" s="162"/>
      <c r="F8" s="42"/>
    </row>
    <row r="9" spans="1:6" ht="35.25" customHeight="1" x14ac:dyDescent="0.35">
      <c r="A9" s="159" t="s">
        <v>89</v>
      </c>
      <c r="B9" s="160"/>
      <c r="C9" s="160"/>
      <c r="D9" s="160"/>
      <c r="E9" s="160"/>
      <c r="F9" s="42"/>
    </row>
    <row r="10" spans="1:6" ht="27" customHeight="1" x14ac:dyDescent="0.25">
      <c r="A10" s="35" t="s">
        <v>90</v>
      </c>
      <c r="B10" s="35" t="s">
        <v>13</v>
      </c>
      <c r="C10" s="35" t="s">
        <v>91</v>
      </c>
      <c r="D10" s="35" t="s">
        <v>92</v>
      </c>
      <c r="E10" s="35" t="s">
        <v>72</v>
      </c>
      <c r="F10" s="23"/>
    </row>
    <row r="11" spans="1:6" s="68" customFormat="1" hidden="1" x14ac:dyDescent="0.25">
      <c r="A11" s="115"/>
      <c r="B11" s="112"/>
      <c r="C11" s="116"/>
      <c r="D11" s="116"/>
      <c r="E11" s="117"/>
      <c r="F11" s="2"/>
    </row>
    <row r="12" spans="1:6" s="68" customFormat="1" x14ac:dyDescent="0.25">
      <c r="A12" s="137"/>
      <c r="B12" s="134"/>
      <c r="C12" s="138"/>
      <c r="D12" s="138"/>
      <c r="E12" s="139"/>
      <c r="F12" s="2"/>
    </row>
    <row r="13" spans="1:6" s="68" customFormat="1" ht="11.25" hidden="1" customHeight="1" x14ac:dyDescent="0.25">
      <c r="A13" s="115"/>
      <c r="B13" s="112"/>
      <c r="C13" s="116"/>
      <c r="D13" s="116"/>
      <c r="E13" s="117"/>
      <c r="F13" s="2"/>
    </row>
    <row r="14" spans="1:6" ht="34.5" customHeight="1" x14ac:dyDescent="0.25">
      <c r="A14" s="69" t="s">
        <v>93</v>
      </c>
      <c r="B14" s="78">
        <f>SUM(B11:B13)</f>
        <v>0</v>
      </c>
      <c r="C14" s="85" t="str">
        <f>IF(SUBTOTAL(3,B11:B13)=SUBTOTAL(103,B11:B13),'Summary and sign-off'!$A$48,'Summary and sign-off'!$A$49)</f>
        <v>Check - there are no hidden rows with data</v>
      </c>
      <c r="D14" s="152" t="str">
        <f>IF('Summary and sign-off'!F58='Summary and sign-off'!F54,'Summary and sign-off'!A51,'Summary and sign-off'!A50)</f>
        <v>Check - each entry provides sufficient information</v>
      </c>
      <c r="E14" s="152"/>
      <c r="F14" s="2"/>
    </row>
    <row r="15" spans="1:6" ht="13" x14ac:dyDescent="0.3">
      <c r="A15" s="21"/>
      <c r="B15" s="20"/>
      <c r="C15" s="20"/>
      <c r="D15" s="20"/>
      <c r="E15" s="20"/>
      <c r="F15" s="38"/>
    </row>
    <row r="16" spans="1:6" ht="13" x14ac:dyDescent="0.3">
      <c r="A16" s="21" t="s">
        <v>24</v>
      </c>
      <c r="B16" s="22"/>
      <c r="C16" s="27"/>
      <c r="D16" s="20"/>
      <c r="E16" s="20"/>
      <c r="F16" s="38"/>
    </row>
    <row r="17" spans="1:6" ht="12.75" customHeight="1" x14ac:dyDescent="0.25">
      <c r="A17" s="23" t="s">
        <v>94</v>
      </c>
      <c r="B17" s="23"/>
      <c r="C17" s="23"/>
      <c r="D17" s="23"/>
      <c r="E17" s="23"/>
      <c r="F17" s="38"/>
    </row>
    <row r="18" spans="1:6" x14ac:dyDescent="0.25">
      <c r="A18" s="23" t="s">
        <v>95</v>
      </c>
      <c r="B18" s="31"/>
      <c r="C18" s="43"/>
      <c r="D18" s="44"/>
      <c r="E18" s="44"/>
      <c r="F18" s="38"/>
    </row>
    <row r="19" spans="1:6" ht="13" x14ac:dyDescent="0.3">
      <c r="A19" s="23" t="s">
        <v>30</v>
      </c>
      <c r="B19" s="25"/>
      <c r="C19" s="26"/>
      <c r="D19" s="26"/>
      <c r="E19" s="26"/>
      <c r="F19" s="27"/>
    </row>
    <row r="20" spans="1:6" x14ac:dyDescent="0.25">
      <c r="A20" s="31" t="s">
        <v>96</v>
      </c>
      <c r="B20" s="31"/>
      <c r="C20" s="43"/>
      <c r="D20" s="43"/>
      <c r="E20" s="43"/>
      <c r="F20" s="38"/>
    </row>
    <row r="21" spans="1:6" ht="12.75" customHeight="1" x14ac:dyDescent="0.25">
      <c r="A21" s="31" t="s">
        <v>97</v>
      </c>
      <c r="B21" s="31"/>
      <c r="C21" s="45"/>
      <c r="D21" s="45"/>
      <c r="E21" s="33"/>
      <c r="F21" s="38"/>
    </row>
    <row r="22" spans="1:6" x14ac:dyDescent="0.25">
      <c r="A22" s="20"/>
      <c r="B22" s="20"/>
      <c r="C22" s="20"/>
      <c r="D22" s="20"/>
      <c r="E22" s="20"/>
      <c r="F22" s="38"/>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87"/>
  <sheetViews>
    <sheetView zoomScaleNormal="100" workbookViewId="0">
      <selection sqref="A1:E1"/>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48" t="s">
        <v>60</v>
      </c>
      <c r="B1" s="148"/>
      <c r="C1" s="148"/>
      <c r="D1" s="148"/>
      <c r="E1" s="148"/>
      <c r="F1" s="24"/>
    </row>
    <row r="2" spans="1:6" ht="21" customHeight="1" x14ac:dyDescent="0.25">
      <c r="A2" s="4" t="s">
        <v>3</v>
      </c>
      <c r="B2" s="151" t="str">
        <f>'Summary and sign-off'!B2:F2</f>
        <v>Tertiary Education Commission</v>
      </c>
      <c r="C2" s="151"/>
      <c r="D2" s="151"/>
      <c r="E2" s="151"/>
      <c r="F2" s="24"/>
    </row>
    <row r="3" spans="1:6" ht="21" customHeight="1" x14ac:dyDescent="0.25">
      <c r="A3" s="4" t="s">
        <v>61</v>
      </c>
      <c r="B3" s="151" t="str">
        <f>'Summary and sign-off'!B3:F3</f>
        <v>Tim Fowler</v>
      </c>
      <c r="C3" s="151"/>
      <c r="D3" s="151"/>
      <c r="E3" s="151"/>
      <c r="F3" s="24"/>
    </row>
    <row r="4" spans="1:6" ht="21" customHeight="1" x14ac:dyDescent="0.25">
      <c r="A4" s="4" t="s">
        <v>62</v>
      </c>
      <c r="B4" s="151">
        <f>'Summary and sign-off'!B4:F4</f>
        <v>44378</v>
      </c>
      <c r="C4" s="151"/>
      <c r="D4" s="151"/>
      <c r="E4" s="151"/>
      <c r="F4" s="24"/>
    </row>
    <row r="5" spans="1:6" ht="21" customHeight="1" x14ac:dyDescent="0.25">
      <c r="A5" s="4" t="s">
        <v>63</v>
      </c>
      <c r="B5" s="151">
        <f>'Summary and sign-off'!B5:F5</f>
        <v>44742</v>
      </c>
      <c r="C5" s="151"/>
      <c r="D5" s="151"/>
      <c r="E5" s="151"/>
      <c r="F5" s="24"/>
    </row>
    <row r="6" spans="1:6" ht="21" customHeight="1" x14ac:dyDescent="0.25">
      <c r="A6" s="4" t="s">
        <v>64</v>
      </c>
      <c r="B6" s="146" t="s">
        <v>32</v>
      </c>
      <c r="C6" s="146"/>
      <c r="D6" s="146"/>
      <c r="E6" s="146"/>
      <c r="F6" s="34"/>
    </row>
    <row r="7" spans="1:6" ht="21" customHeight="1" x14ac:dyDescent="0.25">
      <c r="A7" s="4" t="s">
        <v>7</v>
      </c>
      <c r="B7" s="146" t="s">
        <v>34</v>
      </c>
      <c r="C7" s="146"/>
      <c r="D7" s="146"/>
      <c r="E7" s="146"/>
      <c r="F7" s="34"/>
    </row>
    <row r="8" spans="1:6" ht="35.25" customHeight="1" x14ac:dyDescent="0.25">
      <c r="A8" s="155" t="s">
        <v>98</v>
      </c>
      <c r="B8" s="155"/>
      <c r="C8" s="162"/>
      <c r="D8" s="162"/>
      <c r="E8" s="162"/>
      <c r="F8" s="24"/>
    </row>
    <row r="9" spans="1:6" ht="35.25" customHeight="1" x14ac:dyDescent="0.25">
      <c r="A9" s="163" t="s">
        <v>99</v>
      </c>
      <c r="B9" s="164"/>
      <c r="C9" s="164"/>
      <c r="D9" s="164"/>
      <c r="E9" s="164"/>
      <c r="F9" s="24"/>
    </row>
    <row r="10" spans="1:6" ht="27" customHeight="1" x14ac:dyDescent="0.25">
      <c r="A10" s="35" t="s">
        <v>68</v>
      </c>
      <c r="B10" s="35" t="s">
        <v>13</v>
      </c>
      <c r="C10" s="35" t="s">
        <v>100</v>
      </c>
      <c r="D10" s="35" t="s">
        <v>101</v>
      </c>
      <c r="E10" s="35" t="s">
        <v>72</v>
      </c>
      <c r="F10" s="36"/>
    </row>
    <row r="11" spans="1:6" s="68" customFormat="1" hidden="1" x14ac:dyDescent="0.25">
      <c r="A11" s="115"/>
      <c r="B11" s="112"/>
      <c r="C11" s="116"/>
      <c r="D11" s="116"/>
      <c r="E11" s="117"/>
      <c r="F11" s="3"/>
    </row>
    <row r="12" spans="1:6" s="68" customFormat="1" x14ac:dyDescent="0.25">
      <c r="A12" s="133">
        <v>44408</v>
      </c>
      <c r="B12" s="134">
        <v>1.02</v>
      </c>
      <c r="C12" s="138" t="s">
        <v>127</v>
      </c>
      <c r="D12" s="138" t="s">
        <v>122</v>
      </c>
      <c r="E12" s="139" t="s">
        <v>150</v>
      </c>
      <c r="F12" s="3"/>
    </row>
    <row r="13" spans="1:6" s="68" customFormat="1" x14ac:dyDescent="0.25">
      <c r="A13" s="133">
        <v>44408</v>
      </c>
      <c r="B13" s="134">
        <v>32</v>
      </c>
      <c r="C13" s="138" t="s">
        <v>125</v>
      </c>
      <c r="D13" s="138" t="s">
        <v>122</v>
      </c>
      <c r="E13" s="139" t="s">
        <v>150</v>
      </c>
      <c r="F13" s="3"/>
    </row>
    <row r="14" spans="1:6" s="68" customFormat="1" x14ac:dyDescent="0.25">
      <c r="A14" s="133">
        <v>44408</v>
      </c>
      <c r="B14" s="134">
        <v>30.81</v>
      </c>
      <c r="C14" s="138" t="s">
        <v>128</v>
      </c>
      <c r="D14" s="138" t="s">
        <v>123</v>
      </c>
      <c r="E14" s="139" t="s">
        <v>150</v>
      </c>
      <c r="F14" s="3"/>
    </row>
    <row r="15" spans="1:6" s="68" customFormat="1" x14ac:dyDescent="0.25">
      <c r="A15" s="133">
        <v>44408</v>
      </c>
      <c r="B15" s="134">
        <v>15</v>
      </c>
      <c r="C15" s="138" t="s">
        <v>126</v>
      </c>
      <c r="D15" s="138" t="s">
        <v>124</v>
      </c>
      <c r="E15" s="139" t="s">
        <v>150</v>
      </c>
      <c r="F15" s="3"/>
    </row>
    <row r="16" spans="1:6" s="68" customFormat="1" x14ac:dyDescent="0.25">
      <c r="A16" s="133">
        <v>44439</v>
      </c>
      <c r="B16" s="134">
        <v>0.68</v>
      </c>
      <c r="C16" s="138" t="s">
        <v>131</v>
      </c>
      <c r="D16" s="138" t="s">
        <v>122</v>
      </c>
      <c r="E16" s="139" t="s">
        <v>150</v>
      </c>
      <c r="F16" s="3"/>
    </row>
    <row r="17" spans="1:6" s="68" customFormat="1" x14ac:dyDescent="0.25">
      <c r="A17" s="133">
        <v>44439</v>
      </c>
      <c r="B17" s="134">
        <v>32</v>
      </c>
      <c r="C17" s="138" t="s">
        <v>132</v>
      </c>
      <c r="D17" s="138" t="s">
        <v>122</v>
      </c>
      <c r="E17" s="139" t="s">
        <v>150</v>
      </c>
      <c r="F17" s="3"/>
    </row>
    <row r="18" spans="1:6" s="68" customFormat="1" x14ac:dyDescent="0.25">
      <c r="A18" s="133">
        <v>44439</v>
      </c>
      <c r="B18" s="134">
        <v>15</v>
      </c>
      <c r="C18" s="138" t="s">
        <v>133</v>
      </c>
      <c r="D18" s="138" t="s">
        <v>124</v>
      </c>
      <c r="E18" s="139" t="s">
        <v>150</v>
      </c>
      <c r="F18" s="3"/>
    </row>
    <row r="19" spans="1:6" s="68" customFormat="1" x14ac:dyDescent="0.25">
      <c r="A19" s="137">
        <v>44465</v>
      </c>
      <c r="B19" s="134">
        <v>9408.7000000000007</v>
      </c>
      <c r="C19" s="138" t="s">
        <v>193</v>
      </c>
      <c r="D19" s="138" t="s">
        <v>139</v>
      </c>
      <c r="E19" s="139" t="s">
        <v>140</v>
      </c>
      <c r="F19" s="3"/>
    </row>
    <row r="20" spans="1:6" s="68" customFormat="1" x14ac:dyDescent="0.25">
      <c r="A20" s="133">
        <v>44469</v>
      </c>
      <c r="B20" s="134">
        <v>1.54</v>
      </c>
      <c r="C20" s="138" t="s">
        <v>137</v>
      </c>
      <c r="D20" s="138" t="s">
        <v>122</v>
      </c>
      <c r="E20" s="139" t="s">
        <v>150</v>
      </c>
      <c r="F20" s="3"/>
    </row>
    <row r="21" spans="1:6" s="68" customFormat="1" x14ac:dyDescent="0.25">
      <c r="A21" s="133">
        <v>44469</v>
      </c>
      <c r="B21" s="134">
        <v>32</v>
      </c>
      <c r="C21" s="138" t="s">
        <v>135</v>
      </c>
      <c r="D21" s="138" t="s">
        <v>122</v>
      </c>
      <c r="E21" s="139" t="s">
        <v>150</v>
      </c>
      <c r="F21" s="3"/>
    </row>
    <row r="22" spans="1:6" s="68" customFormat="1" x14ac:dyDescent="0.25">
      <c r="A22" s="133">
        <v>44469</v>
      </c>
      <c r="B22" s="134">
        <v>15</v>
      </c>
      <c r="C22" s="138" t="s">
        <v>136</v>
      </c>
      <c r="D22" s="138" t="s">
        <v>124</v>
      </c>
      <c r="E22" s="139" t="s">
        <v>150</v>
      </c>
      <c r="F22" s="3"/>
    </row>
    <row r="23" spans="1:6" s="68" customFormat="1" x14ac:dyDescent="0.25">
      <c r="A23" s="137">
        <v>44489</v>
      </c>
      <c r="B23" s="134">
        <v>32.61</v>
      </c>
      <c r="C23" s="138" t="s">
        <v>156</v>
      </c>
      <c r="D23" s="138" t="s">
        <v>157</v>
      </c>
      <c r="E23" s="139" t="s">
        <v>150</v>
      </c>
      <c r="F23" s="3"/>
    </row>
    <row r="24" spans="1:6" s="68" customFormat="1" x14ac:dyDescent="0.25">
      <c r="A24" s="137">
        <v>44500</v>
      </c>
      <c r="B24" s="134">
        <v>2.04</v>
      </c>
      <c r="C24" s="138" t="s">
        <v>143</v>
      </c>
      <c r="D24" s="138" t="s">
        <v>122</v>
      </c>
      <c r="E24" s="139" t="s">
        <v>150</v>
      </c>
      <c r="F24" s="3"/>
    </row>
    <row r="25" spans="1:6" s="68" customFormat="1" x14ac:dyDescent="0.25">
      <c r="A25" s="137">
        <v>44500</v>
      </c>
      <c r="B25" s="134">
        <v>32</v>
      </c>
      <c r="C25" s="138" t="s">
        <v>141</v>
      </c>
      <c r="D25" s="138" t="s">
        <v>122</v>
      </c>
      <c r="E25" s="139" t="s">
        <v>150</v>
      </c>
      <c r="F25" s="3"/>
    </row>
    <row r="26" spans="1:6" s="68" customFormat="1" x14ac:dyDescent="0.25">
      <c r="A26" s="137">
        <v>44500</v>
      </c>
      <c r="B26" s="134">
        <v>15</v>
      </c>
      <c r="C26" s="138" t="s">
        <v>142</v>
      </c>
      <c r="D26" s="138" t="s">
        <v>124</v>
      </c>
      <c r="E26" s="139" t="s">
        <v>150</v>
      </c>
      <c r="F26" s="3"/>
    </row>
    <row r="27" spans="1:6" s="68" customFormat="1" x14ac:dyDescent="0.25">
      <c r="A27" s="137">
        <v>44500</v>
      </c>
      <c r="B27" s="134">
        <v>50</v>
      </c>
      <c r="C27" s="138" t="s">
        <v>154</v>
      </c>
      <c r="D27" s="138" t="s">
        <v>155</v>
      </c>
      <c r="E27" s="139" t="s">
        <v>150</v>
      </c>
      <c r="F27" s="3"/>
    </row>
    <row r="28" spans="1:6" s="68" customFormat="1" x14ac:dyDescent="0.25">
      <c r="A28" s="137">
        <v>44502</v>
      </c>
      <c r="B28" s="134">
        <v>21.74</v>
      </c>
      <c r="C28" s="138" t="s">
        <v>156</v>
      </c>
      <c r="D28" s="138" t="s">
        <v>157</v>
      </c>
      <c r="E28" s="139" t="s">
        <v>150</v>
      </c>
      <c r="F28" s="3"/>
    </row>
    <row r="29" spans="1:6" s="68" customFormat="1" x14ac:dyDescent="0.25">
      <c r="A29" s="137">
        <v>44512</v>
      </c>
      <c r="B29" s="134">
        <v>32.61</v>
      </c>
      <c r="C29" s="138" t="s">
        <v>164</v>
      </c>
      <c r="D29" s="138" t="s">
        <v>157</v>
      </c>
      <c r="E29" s="139" t="s">
        <v>150</v>
      </c>
      <c r="F29" s="3"/>
    </row>
    <row r="30" spans="1:6" s="68" customFormat="1" x14ac:dyDescent="0.25">
      <c r="A30" s="137">
        <v>44530</v>
      </c>
      <c r="B30" s="134">
        <v>0.68</v>
      </c>
      <c r="C30" s="138" t="s">
        <v>144</v>
      </c>
      <c r="D30" s="138" t="s">
        <v>122</v>
      </c>
      <c r="E30" s="139" t="s">
        <v>150</v>
      </c>
      <c r="F30" s="3"/>
    </row>
    <row r="31" spans="1:6" s="68" customFormat="1" x14ac:dyDescent="0.25">
      <c r="A31" s="137">
        <v>44530</v>
      </c>
      <c r="B31" s="134">
        <v>32</v>
      </c>
      <c r="C31" s="138" t="s">
        <v>145</v>
      </c>
      <c r="D31" s="138" t="s">
        <v>122</v>
      </c>
      <c r="E31" s="139" t="s">
        <v>150</v>
      </c>
      <c r="F31" s="3"/>
    </row>
    <row r="32" spans="1:6" s="68" customFormat="1" x14ac:dyDescent="0.25">
      <c r="A32" s="137">
        <v>44530</v>
      </c>
      <c r="B32" s="134">
        <v>15</v>
      </c>
      <c r="C32" s="138" t="s">
        <v>146</v>
      </c>
      <c r="D32" s="138" t="s">
        <v>124</v>
      </c>
      <c r="E32" s="139" t="s">
        <v>150</v>
      </c>
      <c r="F32" s="3"/>
    </row>
    <row r="33" spans="1:6" s="68" customFormat="1" x14ac:dyDescent="0.25">
      <c r="A33" s="137">
        <v>44561</v>
      </c>
      <c r="B33" s="134">
        <v>0.34</v>
      </c>
      <c r="C33" s="138" t="s">
        <v>153</v>
      </c>
      <c r="D33" s="138" t="s">
        <v>122</v>
      </c>
      <c r="E33" s="139" t="s">
        <v>150</v>
      </c>
      <c r="F33" s="3"/>
    </row>
    <row r="34" spans="1:6" s="68" customFormat="1" x14ac:dyDescent="0.25">
      <c r="A34" s="137">
        <v>44561</v>
      </c>
      <c r="B34" s="134">
        <v>32</v>
      </c>
      <c r="C34" s="138" t="s">
        <v>151</v>
      </c>
      <c r="D34" s="138" t="s">
        <v>122</v>
      </c>
      <c r="E34" s="139" t="s">
        <v>150</v>
      </c>
      <c r="F34" s="3"/>
    </row>
    <row r="35" spans="1:6" s="68" customFormat="1" x14ac:dyDescent="0.25">
      <c r="A35" s="137">
        <v>44561</v>
      </c>
      <c r="B35" s="134">
        <v>15</v>
      </c>
      <c r="C35" s="138" t="s">
        <v>152</v>
      </c>
      <c r="D35" s="138" t="s">
        <v>124</v>
      </c>
      <c r="E35" s="139" t="s">
        <v>150</v>
      </c>
      <c r="F35" s="3"/>
    </row>
    <row r="36" spans="1:6" s="68" customFormat="1" x14ac:dyDescent="0.25">
      <c r="A36" s="137">
        <v>44592</v>
      </c>
      <c r="B36" s="134">
        <v>2.92</v>
      </c>
      <c r="C36" s="138" t="s">
        <v>158</v>
      </c>
      <c r="D36" s="138" t="s">
        <v>122</v>
      </c>
      <c r="E36" s="139" t="s">
        <v>150</v>
      </c>
      <c r="F36" s="3"/>
    </row>
    <row r="37" spans="1:6" s="68" customFormat="1" x14ac:dyDescent="0.25">
      <c r="A37" s="137">
        <v>44592</v>
      </c>
      <c r="B37" s="134">
        <v>32</v>
      </c>
      <c r="C37" s="138" t="s">
        <v>159</v>
      </c>
      <c r="D37" s="138" t="s">
        <v>122</v>
      </c>
      <c r="E37" s="139" t="s">
        <v>150</v>
      </c>
      <c r="F37" s="3"/>
    </row>
    <row r="38" spans="1:6" s="68" customFormat="1" x14ac:dyDescent="0.25">
      <c r="A38" s="137">
        <v>44592</v>
      </c>
      <c r="B38" s="134">
        <v>15</v>
      </c>
      <c r="C38" s="138" t="s">
        <v>160</v>
      </c>
      <c r="D38" s="138" t="s">
        <v>124</v>
      </c>
      <c r="E38" s="139" t="s">
        <v>150</v>
      </c>
      <c r="F38" s="3"/>
    </row>
    <row r="39" spans="1:6" s="68" customFormat="1" x14ac:dyDescent="0.25">
      <c r="A39" s="137">
        <v>44620</v>
      </c>
      <c r="B39" s="134">
        <v>0.86</v>
      </c>
      <c r="C39" s="138" t="s">
        <v>161</v>
      </c>
      <c r="D39" s="138" t="s">
        <v>122</v>
      </c>
      <c r="E39" s="139" t="s">
        <v>150</v>
      </c>
      <c r="F39" s="3"/>
    </row>
    <row r="40" spans="1:6" s="68" customFormat="1" x14ac:dyDescent="0.25">
      <c r="A40" s="137">
        <v>44620</v>
      </c>
      <c r="B40" s="134">
        <v>32</v>
      </c>
      <c r="C40" s="138" t="s">
        <v>162</v>
      </c>
      <c r="D40" s="138" t="s">
        <v>122</v>
      </c>
      <c r="E40" s="139" t="s">
        <v>150</v>
      </c>
      <c r="F40" s="3"/>
    </row>
    <row r="41" spans="1:6" s="68" customFormat="1" x14ac:dyDescent="0.25">
      <c r="A41" s="137">
        <v>44620</v>
      </c>
      <c r="B41" s="134">
        <v>15</v>
      </c>
      <c r="C41" s="138" t="s">
        <v>163</v>
      </c>
      <c r="D41" s="138" t="s">
        <v>124</v>
      </c>
      <c r="E41" s="139" t="s">
        <v>150</v>
      </c>
      <c r="F41" s="3"/>
    </row>
    <row r="42" spans="1:6" s="68" customFormat="1" x14ac:dyDescent="0.25">
      <c r="A42" s="137">
        <v>44651</v>
      </c>
      <c r="B42" s="134">
        <v>1.94</v>
      </c>
      <c r="C42" s="138" t="s">
        <v>165</v>
      </c>
      <c r="D42" s="138" t="s">
        <v>122</v>
      </c>
      <c r="E42" s="139" t="s">
        <v>150</v>
      </c>
      <c r="F42" s="3"/>
    </row>
    <row r="43" spans="1:6" s="68" customFormat="1" x14ac:dyDescent="0.25">
      <c r="A43" s="137">
        <v>44651</v>
      </c>
      <c r="B43" s="134">
        <v>32</v>
      </c>
      <c r="C43" s="138" t="s">
        <v>166</v>
      </c>
      <c r="D43" s="138" t="s">
        <v>122</v>
      </c>
      <c r="E43" s="139" t="s">
        <v>150</v>
      </c>
      <c r="F43" s="3"/>
    </row>
    <row r="44" spans="1:6" s="68" customFormat="1" x14ac:dyDescent="0.25">
      <c r="A44" s="137">
        <v>44651</v>
      </c>
      <c r="B44" s="134">
        <v>50</v>
      </c>
      <c r="C44" s="138" t="s">
        <v>168</v>
      </c>
      <c r="D44" s="138" t="s">
        <v>123</v>
      </c>
      <c r="E44" s="139" t="s">
        <v>150</v>
      </c>
      <c r="F44" s="3"/>
    </row>
    <row r="45" spans="1:6" s="68" customFormat="1" x14ac:dyDescent="0.25">
      <c r="A45" s="137">
        <v>44651</v>
      </c>
      <c r="B45" s="134">
        <v>15</v>
      </c>
      <c r="C45" s="138" t="s">
        <v>167</v>
      </c>
      <c r="D45" s="138" t="s">
        <v>124</v>
      </c>
      <c r="E45" s="139" t="s">
        <v>150</v>
      </c>
      <c r="F45" s="3"/>
    </row>
    <row r="46" spans="1:6" s="68" customFormat="1" x14ac:dyDescent="0.25">
      <c r="A46" s="137">
        <v>44656</v>
      </c>
      <c r="B46" s="134">
        <v>17.39</v>
      </c>
      <c r="C46" s="138" t="s">
        <v>194</v>
      </c>
      <c r="D46" s="138" t="s">
        <v>177</v>
      </c>
      <c r="E46" s="139" t="s">
        <v>150</v>
      </c>
      <c r="F46" s="3"/>
    </row>
    <row r="47" spans="1:6" s="68" customFormat="1" x14ac:dyDescent="0.25">
      <c r="A47" s="137">
        <v>44681</v>
      </c>
      <c r="B47" s="134">
        <v>0.51</v>
      </c>
      <c r="C47" s="138" t="s">
        <v>169</v>
      </c>
      <c r="D47" s="138" t="s">
        <v>122</v>
      </c>
      <c r="E47" s="139" t="s">
        <v>150</v>
      </c>
      <c r="F47" s="3"/>
    </row>
    <row r="48" spans="1:6" s="68" customFormat="1" x14ac:dyDescent="0.25">
      <c r="A48" s="137">
        <v>44681</v>
      </c>
      <c r="B48" s="134">
        <v>32</v>
      </c>
      <c r="C48" s="138" t="s">
        <v>170</v>
      </c>
      <c r="D48" s="138" t="s">
        <v>122</v>
      </c>
      <c r="E48" s="139" t="s">
        <v>150</v>
      </c>
      <c r="F48" s="3"/>
    </row>
    <row r="49" spans="1:6" s="68" customFormat="1" x14ac:dyDescent="0.25">
      <c r="A49" s="137">
        <v>44681</v>
      </c>
      <c r="B49" s="134">
        <v>20</v>
      </c>
      <c r="C49" s="138" t="s">
        <v>171</v>
      </c>
      <c r="D49" s="138" t="s">
        <v>123</v>
      </c>
      <c r="E49" s="139" t="s">
        <v>150</v>
      </c>
      <c r="F49" s="3"/>
    </row>
    <row r="50" spans="1:6" s="68" customFormat="1" x14ac:dyDescent="0.25">
      <c r="A50" s="137">
        <v>44681</v>
      </c>
      <c r="B50" s="134">
        <v>15</v>
      </c>
      <c r="C50" s="138" t="s">
        <v>172</v>
      </c>
      <c r="D50" s="138" t="s">
        <v>124</v>
      </c>
      <c r="E50" s="139" t="s">
        <v>150</v>
      </c>
      <c r="F50" s="3"/>
    </row>
    <row r="51" spans="1:6" s="68" customFormat="1" x14ac:dyDescent="0.25">
      <c r="A51" s="137">
        <v>44682</v>
      </c>
      <c r="B51" s="134">
        <v>1173.9100000000001</v>
      </c>
      <c r="C51" s="138" t="s">
        <v>195</v>
      </c>
      <c r="D51" s="138" t="s">
        <v>173</v>
      </c>
      <c r="E51" s="139" t="s">
        <v>150</v>
      </c>
      <c r="F51" s="3"/>
    </row>
    <row r="52" spans="1:6" s="68" customFormat="1" x14ac:dyDescent="0.25">
      <c r="A52" s="137">
        <v>44712</v>
      </c>
      <c r="B52" s="134">
        <v>1.2</v>
      </c>
      <c r="C52" s="138" t="s">
        <v>174</v>
      </c>
      <c r="D52" s="138" t="s">
        <v>122</v>
      </c>
      <c r="E52" s="139" t="s">
        <v>150</v>
      </c>
      <c r="F52" s="3"/>
    </row>
    <row r="53" spans="1:6" s="68" customFormat="1" x14ac:dyDescent="0.25">
      <c r="A53" s="137">
        <v>44712</v>
      </c>
      <c r="B53" s="134">
        <v>32</v>
      </c>
      <c r="C53" s="138" t="s">
        <v>175</v>
      </c>
      <c r="D53" s="138" t="s">
        <v>122</v>
      </c>
      <c r="E53" s="139" t="s">
        <v>150</v>
      </c>
      <c r="F53" s="3"/>
    </row>
    <row r="54" spans="1:6" s="68" customFormat="1" x14ac:dyDescent="0.25">
      <c r="A54" s="137">
        <v>44712</v>
      </c>
      <c r="B54" s="134">
        <v>15</v>
      </c>
      <c r="C54" s="138" t="s">
        <v>176</v>
      </c>
      <c r="D54" s="138" t="s">
        <v>124</v>
      </c>
      <c r="E54" s="139" t="s">
        <v>150</v>
      </c>
      <c r="F54" s="3"/>
    </row>
    <row r="55" spans="1:6" s="68" customFormat="1" x14ac:dyDescent="0.25">
      <c r="A55" s="137">
        <v>44742</v>
      </c>
      <c r="B55" s="134">
        <v>31.54</v>
      </c>
      <c r="C55" s="138" t="s">
        <v>178</v>
      </c>
      <c r="D55" s="138" t="s">
        <v>122</v>
      </c>
      <c r="E55" s="139" t="s">
        <v>150</v>
      </c>
      <c r="F55" s="3"/>
    </row>
    <row r="56" spans="1:6" s="68" customFormat="1" x14ac:dyDescent="0.25">
      <c r="A56" s="137">
        <v>44742</v>
      </c>
      <c r="B56" s="134">
        <v>32</v>
      </c>
      <c r="C56" s="138" t="s">
        <v>179</v>
      </c>
      <c r="D56" s="138" t="s">
        <v>122</v>
      </c>
      <c r="E56" s="139" t="s">
        <v>150</v>
      </c>
      <c r="F56" s="3"/>
    </row>
    <row r="57" spans="1:6" s="68" customFormat="1" x14ac:dyDescent="0.25">
      <c r="A57" s="137">
        <v>44742</v>
      </c>
      <c r="B57" s="134">
        <v>320</v>
      </c>
      <c r="C57" s="138" t="s">
        <v>181</v>
      </c>
      <c r="D57" s="138" t="s">
        <v>149</v>
      </c>
      <c r="E57" s="139" t="s">
        <v>150</v>
      </c>
      <c r="F57" s="3"/>
    </row>
    <row r="58" spans="1:6" s="68" customFormat="1" x14ac:dyDescent="0.25">
      <c r="A58" s="137">
        <v>44742</v>
      </c>
      <c r="B58" s="134">
        <v>15</v>
      </c>
      <c r="C58" s="138" t="s">
        <v>180</v>
      </c>
      <c r="D58" s="138" t="s">
        <v>124</v>
      </c>
      <c r="E58" s="139" t="s">
        <v>150</v>
      </c>
      <c r="F58" s="3"/>
    </row>
    <row r="59" spans="1:6" s="68" customFormat="1" hidden="1" x14ac:dyDescent="0.25">
      <c r="A59" s="115"/>
      <c r="B59" s="112"/>
      <c r="C59" s="116"/>
      <c r="D59" s="116"/>
      <c r="E59" s="117"/>
      <c r="F59" s="3"/>
    </row>
    <row r="60" spans="1:6" ht="34.5" customHeight="1" x14ac:dyDescent="0.25">
      <c r="A60" s="69" t="s">
        <v>102</v>
      </c>
      <c r="B60" s="78">
        <f>SUM(B11:B59)</f>
        <v>11767.040000000006</v>
      </c>
      <c r="C60" s="85" t="str">
        <f>IF(SUBTOTAL(3,B11:B59)=SUBTOTAL(103,B11:B59),'Summary and sign-off'!$A$48,'Summary and sign-off'!$A$49)</f>
        <v>Check - there are no hidden rows with data</v>
      </c>
      <c r="D60" s="152" t="str">
        <f>IF('Summary and sign-off'!F59='Summary and sign-off'!F54,'Summary and sign-off'!A51,'Summary and sign-off'!A50)</f>
        <v>Check - each entry provides sufficient information</v>
      </c>
      <c r="E60" s="152"/>
      <c r="F60" s="37"/>
    </row>
    <row r="61" spans="1:6" ht="14.15" customHeight="1" x14ac:dyDescent="0.25">
      <c r="A61" s="38"/>
      <c r="B61" s="27"/>
      <c r="C61" s="20"/>
      <c r="D61" s="20"/>
      <c r="E61" s="20"/>
      <c r="F61" s="24"/>
    </row>
    <row r="62" spans="1:6" ht="13" x14ac:dyDescent="0.3">
      <c r="A62" s="21" t="s">
        <v>103</v>
      </c>
      <c r="B62" s="20"/>
      <c r="C62" s="20"/>
      <c r="D62" s="20"/>
      <c r="E62" s="20"/>
      <c r="F62" s="24"/>
    </row>
    <row r="63" spans="1:6" ht="12.65" customHeight="1" x14ac:dyDescent="0.25">
      <c r="A63" s="23" t="s">
        <v>82</v>
      </c>
      <c r="B63" s="20"/>
      <c r="C63" s="20"/>
      <c r="D63" s="20"/>
      <c r="E63" s="20"/>
      <c r="F63" s="24"/>
    </row>
    <row r="64" spans="1:6" ht="13" x14ac:dyDescent="0.3">
      <c r="A64" s="23" t="s">
        <v>30</v>
      </c>
      <c r="B64" s="25"/>
      <c r="C64" s="26"/>
      <c r="D64" s="26"/>
      <c r="E64" s="26"/>
      <c r="F64" s="27"/>
    </row>
    <row r="65" spans="1:6" x14ac:dyDescent="0.25">
      <c r="A65" s="31" t="s">
        <v>96</v>
      </c>
      <c r="B65" s="32"/>
      <c r="C65" s="27"/>
      <c r="D65" s="27"/>
      <c r="E65" s="27"/>
      <c r="F65" s="27"/>
    </row>
    <row r="66" spans="1:6" ht="12.75" customHeight="1" x14ac:dyDescent="0.25">
      <c r="A66" s="31" t="s">
        <v>97</v>
      </c>
      <c r="B66" s="39"/>
      <c r="C66" s="33"/>
      <c r="D66" s="33"/>
      <c r="E66" s="33"/>
      <c r="F66" s="33"/>
    </row>
    <row r="67" spans="1:6" x14ac:dyDescent="0.25">
      <c r="A67" s="38"/>
      <c r="B67" s="40"/>
      <c r="C67" s="20"/>
      <c r="D67" s="20"/>
      <c r="E67" s="20"/>
      <c r="F67" s="38"/>
    </row>
    <row r="68" spans="1:6" hidden="1" x14ac:dyDescent="0.25">
      <c r="A68" s="20"/>
      <c r="B68" s="20"/>
      <c r="C68" s="20"/>
      <c r="D68" s="20"/>
      <c r="E68" s="38"/>
    </row>
    <row r="69" spans="1:6" ht="12.75" hidden="1" customHeight="1" x14ac:dyDescent="0.25"/>
    <row r="70" spans="1:6" hidden="1" x14ac:dyDescent="0.25">
      <c r="A70" s="41"/>
      <c r="B70" s="41"/>
      <c r="C70" s="41"/>
      <c r="D70" s="41"/>
      <c r="E70" s="41"/>
      <c r="F70" s="24"/>
    </row>
    <row r="71" spans="1:6" hidden="1" x14ac:dyDescent="0.25">
      <c r="A71" s="41"/>
      <c r="B71" s="41"/>
      <c r="C71" s="41"/>
      <c r="D71" s="41"/>
      <c r="E71" s="41"/>
      <c r="F71" s="24"/>
    </row>
    <row r="72" spans="1:6" hidden="1" x14ac:dyDescent="0.25">
      <c r="A72" s="41"/>
      <c r="B72" s="41"/>
      <c r="C72" s="41"/>
      <c r="D72" s="41"/>
      <c r="E72" s="41"/>
      <c r="F72" s="24"/>
    </row>
    <row r="73" spans="1:6" hidden="1" x14ac:dyDescent="0.25">
      <c r="A73" s="41"/>
      <c r="B73" s="41"/>
      <c r="C73" s="41"/>
      <c r="D73" s="41"/>
      <c r="E73" s="41"/>
      <c r="F73" s="24"/>
    </row>
    <row r="74" spans="1:6" hidden="1" x14ac:dyDescent="0.25">
      <c r="A74" s="41"/>
      <c r="B74" s="41"/>
      <c r="C74" s="41"/>
      <c r="D74" s="41"/>
      <c r="E74" s="41"/>
      <c r="F74" s="24"/>
    </row>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sheetData>
  <sheetProtection sheet="1" formatCells="0" insertRows="0" deleteRows="0"/>
  <mergeCells count="10">
    <mergeCell ref="D60:E6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1:A58 A12:A50"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B11:B59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2" sqref="A1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48" t="s">
        <v>104</v>
      </c>
      <c r="B1" s="148"/>
      <c r="C1" s="148"/>
      <c r="D1" s="148"/>
      <c r="E1" s="148"/>
      <c r="F1" s="148"/>
    </row>
    <row r="2" spans="1:7" ht="21" customHeight="1" x14ac:dyDescent="0.25">
      <c r="A2" s="4" t="s">
        <v>3</v>
      </c>
      <c r="B2" s="151" t="str">
        <f>'Summary and sign-off'!B2:F2</f>
        <v>Tertiary Education Commission</v>
      </c>
      <c r="C2" s="151"/>
      <c r="D2" s="151"/>
      <c r="E2" s="151"/>
      <c r="F2" s="151"/>
    </row>
    <row r="3" spans="1:7" ht="21" customHeight="1" x14ac:dyDescent="0.25">
      <c r="A3" s="4" t="s">
        <v>61</v>
      </c>
      <c r="B3" s="151" t="str">
        <f>'Summary and sign-off'!B3:F3</f>
        <v>Tim Fowler</v>
      </c>
      <c r="C3" s="151"/>
      <c r="D3" s="151"/>
      <c r="E3" s="151"/>
      <c r="F3" s="151"/>
    </row>
    <row r="4" spans="1:7" ht="21" customHeight="1" x14ac:dyDescent="0.25">
      <c r="A4" s="4" t="s">
        <v>62</v>
      </c>
      <c r="B4" s="151">
        <f>'Summary and sign-off'!B4:F4</f>
        <v>44378</v>
      </c>
      <c r="C4" s="151"/>
      <c r="D4" s="151"/>
      <c r="E4" s="151"/>
      <c r="F4" s="151"/>
    </row>
    <row r="5" spans="1:7" ht="21" customHeight="1" x14ac:dyDescent="0.25">
      <c r="A5" s="4" t="s">
        <v>63</v>
      </c>
      <c r="B5" s="151">
        <f>'Summary and sign-off'!B5:F5</f>
        <v>44742</v>
      </c>
      <c r="C5" s="151"/>
      <c r="D5" s="151"/>
      <c r="E5" s="151"/>
      <c r="F5" s="151"/>
    </row>
    <row r="6" spans="1:7" ht="21" customHeight="1" x14ac:dyDescent="0.25">
      <c r="A6" s="4" t="s">
        <v>105</v>
      </c>
      <c r="B6" s="146" t="s">
        <v>31</v>
      </c>
      <c r="C6" s="146"/>
      <c r="D6" s="146"/>
      <c r="E6" s="146"/>
      <c r="F6" s="146"/>
    </row>
    <row r="7" spans="1:7" ht="21" customHeight="1" x14ac:dyDescent="0.25">
      <c r="A7" s="4" t="s">
        <v>7</v>
      </c>
      <c r="B7" s="146" t="s">
        <v>34</v>
      </c>
      <c r="C7" s="146"/>
      <c r="D7" s="146"/>
      <c r="E7" s="146"/>
      <c r="F7" s="146"/>
    </row>
    <row r="8" spans="1:7" ht="36" customHeight="1" x14ac:dyDescent="0.25">
      <c r="A8" s="155" t="s">
        <v>106</v>
      </c>
      <c r="B8" s="155"/>
      <c r="C8" s="155"/>
      <c r="D8" s="155"/>
      <c r="E8" s="155"/>
      <c r="F8" s="155"/>
    </row>
    <row r="9" spans="1:7" ht="36" customHeight="1" x14ac:dyDescent="0.25">
      <c r="A9" s="163" t="s">
        <v>107</v>
      </c>
      <c r="B9" s="164"/>
      <c r="C9" s="164"/>
      <c r="D9" s="164"/>
      <c r="E9" s="164"/>
      <c r="F9" s="164"/>
    </row>
    <row r="10" spans="1:7" ht="39" customHeight="1" x14ac:dyDescent="0.25">
      <c r="A10" s="35" t="s">
        <v>68</v>
      </c>
      <c r="B10" s="128" t="s">
        <v>108</v>
      </c>
      <c r="C10" s="128" t="s">
        <v>109</v>
      </c>
      <c r="D10" s="128" t="s">
        <v>110</v>
      </c>
      <c r="E10" s="128" t="s">
        <v>111</v>
      </c>
      <c r="F10" s="128" t="s">
        <v>112</v>
      </c>
    </row>
    <row r="11" spans="1:7" s="68" customFormat="1" hidden="1" x14ac:dyDescent="0.25">
      <c r="A11" s="111"/>
      <c r="B11" s="116"/>
      <c r="C11" s="118"/>
      <c r="D11" s="116"/>
      <c r="E11" s="119"/>
      <c r="F11" s="117"/>
    </row>
    <row r="12" spans="1:7" s="68" customFormat="1" x14ac:dyDescent="0.25">
      <c r="A12" s="133">
        <v>44447</v>
      </c>
      <c r="B12" s="140" t="s">
        <v>196</v>
      </c>
      <c r="C12" s="141" t="s">
        <v>47</v>
      </c>
      <c r="D12" s="140" t="s">
        <v>182</v>
      </c>
      <c r="E12" s="142">
        <v>60</v>
      </c>
      <c r="F12" s="143" t="s">
        <v>197</v>
      </c>
    </row>
    <row r="13" spans="1:7" s="68" customFormat="1" hidden="1" x14ac:dyDescent="0.25">
      <c r="A13" s="111"/>
      <c r="B13" s="116"/>
      <c r="C13" s="118"/>
      <c r="D13" s="116"/>
      <c r="E13" s="119"/>
      <c r="F13" s="117"/>
    </row>
    <row r="14" spans="1:7" ht="34.5" customHeight="1" x14ac:dyDescent="0.25">
      <c r="A14" s="129" t="s">
        <v>113</v>
      </c>
      <c r="B14" s="130" t="s">
        <v>114</v>
      </c>
      <c r="C14" s="131">
        <f>C15+C16</f>
        <v>1</v>
      </c>
      <c r="D14" s="132" t="str">
        <f>IF(SUBTOTAL(3,C11:C13)=SUBTOTAL(103,C11:C13),'Summary and sign-off'!$A$48,'Summary and sign-off'!$A$49)</f>
        <v>Check - there are no hidden rows with data</v>
      </c>
      <c r="E14" s="152" t="str">
        <f>IF('Summary and sign-off'!F60='Summary and sign-off'!F54,'Summary and sign-off'!A52,'Summary and sign-off'!A50)</f>
        <v>Check - each entry provides sufficient information</v>
      </c>
      <c r="F14" s="152"/>
      <c r="G14" s="68"/>
    </row>
    <row r="15" spans="1:7" ht="25.5" customHeight="1" x14ac:dyDescent="0.35">
      <c r="A15" s="70"/>
      <c r="B15" s="71" t="s">
        <v>47</v>
      </c>
      <c r="C15" s="72">
        <f>COUNTIF(C11:C13,'Summary and sign-off'!A45)</f>
        <v>1</v>
      </c>
      <c r="D15" s="17"/>
      <c r="E15" s="18"/>
      <c r="F15" s="19"/>
    </row>
    <row r="16" spans="1:7" ht="25.5" customHeight="1" x14ac:dyDescent="0.35">
      <c r="A16" s="70"/>
      <c r="B16" s="71" t="s">
        <v>48</v>
      </c>
      <c r="C16" s="72">
        <f>COUNTIF(C11:C13,'Summary and sign-off'!A46)</f>
        <v>0</v>
      </c>
      <c r="D16" s="17"/>
      <c r="E16" s="18"/>
      <c r="F16" s="19"/>
    </row>
    <row r="17" spans="1:6" ht="13" x14ac:dyDescent="0.3">
      <c r="A17" s="20"/>
      <c r="B17" s="21"/>
      <c r="C17" s="20"/>
      <c r="D17" s="22"/>
      <c r="E17" s="22"/>
      <c r="F17" s="20"/>
    </row>
    <row r="18" spans="1:6" ht="13" x14ac:dyDescent="0.3">
      <c r="A18" s="21" t="s">
        <v>103</v>
      </c>
      <c r="B18" s="21"/>
      <c r="C18" s="21"/>
      <c r="D18" s="21"/>
      <c r="E18" s="21"/>
      <c r="F18" s="21"/>
    </row>
    <row r="19" spans="1:6" ht="12.65" customHeight="1" x14ac:dyDescent="0.25">
      <c r="A19" s="23" t="s">
        <v>82</v>
      </c>
      <c r="B19" s="20"/>
      <c r="C19" s="20"/>
      <c r="D19" s="20"/>
      <c r="E19" s="20"/>
      <c r="F19" s="24"/>
    </row>
    <row r="20" spans="1:6" ht="13" x14ac:dyDescent="0.3">
      <c r="A20" s="23" t="s">
        <v>30</v>
      </c>
      <c r="B20" s="25"/>
      <c r="C20" s="26"/>
      <c r="D20" s="26"/>
      <c r="E20" s="26"/>
      <c r="F20" s="27"/>
    </row>
    <row r="21" spans="1:6" ht="13" x14ac:dyDescent="0.3">
      <c r="A21" s="23" t="s">
        <v>115</v>
      </c>
      <c r="B21" s="28"/>
      <c r="C21" s="28"/>
      <c r="D21" s="28"/>
      <c r="E21" s="28"/>
      <c r="F21" s="28"/>
    </row>
    <row r="22" spans="1:6" ht="12.75" customHeight="1" x14ac:dyDescent="0.25">
      <c r="A22" s="23" t="s">
        <v>116</v>
      </c>
      <c r="B22" s="20"/>
      <c r="C22" s="20"/>
      <c r="D22" s="20"/>
      <c r="E22" s="20"/>
      <c r="F22" s="20"/>
    </row>
    <row r="23" spans="1:6" ht="13" customHeight="1" x14ac:dyDescent="0.25">
      <c r="A23" s="29" t="s">
        <v>117</v>
      </c>
      <c r="B23" s="30"/>
      <c r="C23" s="30"/>
      <c r="D23" s="30"/>
      <c r="E23" s="30"/>
      <c r="F23" s="30"/>
    </row>
    <row r="24" spans="1:6" x14ac:dyDescent="0.25">
      <c r="A24" s="31" t="s">
        <v>118</v>
      </c>
      <c r="B24" s="32"/>
      <c r="C24" s="27"/>
      <c r="D24" s="27"/>
      <c r="E24" s="27"/>
      <c r="F24" s="27"/>
    </row>
    <row r="25" spans="1:6" ht="12.75" customHeight="1" x14ac:dyDescent="0.25">
      <c r="A25" s="31" t="s">
        <v>97</v>
      </c>
      <c r="B25" s="23"/>
      <c r="C25" s="33"/>
      <c r="D25" s="33"/>
      <c r="E25" s="33"/>
      <c r="F25" s="33"/>
    </row>
    <row r="26" spans="1:6" ht="12.75" customHeight="1" x14ac:dyDescent="0.25">
      <c r="A26" s="23"/>
      <c r="B26" s="23"/>
      <c r="C26" s="33"/>
      <c r="D26" s="33"/>
      <c r="E26" s="33"/>
      <c r="F26" s="33"/>
    </row>
    <row r="27" spans="1:6" ht="12.75" hidden="1" customHeight="1" x14ac:dyDescent="0.25">
      <c r="A27" s="23"/>
      <c r="B27" s="23"/>
      <c r="C27" s="33"/>
      <c r="D27" s="33"/>
      <c r="E27" s="33"/>
      <c r="F27" s="33"/>
    </row>
    <row r="28" spans="1:6" x14ac:dyDescent="0.25"/>
    <row r="29" spans="1:6" x14ac:dyDescent="0.25"/>
    <row r="30" spans="1:6" ht="13" hidden="1" x14ac:dyDescent="0.3">
      <c r="A30" s="21"/>
      <c r="B30" s="21"/>
      <c r="C30" s="21"/>
      <c r="D30" s="21"/>
      <c r="E30" s="21"/>
      <c r="F30" s="21"/>
    </row>
    <row r="31" spans="1:6" ht="13" hidden="1" x14ac:dyDescent="0.3">
      <c r="A31" s="21"/>
      <c r="B31" s="21"/>
      <c r="C31" s="21"/>
      <c r="D31" s="21"/>
      <c r="E31" s="21"/>
      <c r="F31" s="21"/>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x14ac:dyDescent="0.25"/>
    <row r="36" spans="1:6" x14ac:dyDescent="0.25"/>
    <row r="37" spans="1:6" x14ac:dyDescent="0.25"/>
    <row r="38" spans="1:6" x14ac:dyDescent="0.25"/>
    <row r="39" spans="1:6" x14ac:dyDescent="0.25"/>
    <row r="40" spans="1:6" x14ac:dyDescent="0.25"/>
    <row r="43" spans="1:6" x14ac:dyDescent="0.25"/>
    <row r="44" spans="1:6" x14ac:dyDescent="0.25"/>
    <row r="45" spans="1:6" x14ac:dyDescent="0.25"/>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 type="list" allowBlank="1" showInputMessage="1" showErrorMessage="1" error="Use the drop down list (at the right of the cell)" xr:uid="{00000000-0002-0000-0500-000003000000}">
          <x14:formula1>
            <xm:f>'Summary and sign-off'!$A$45:$A$46</xm:f>
          </x14:formula1>
          <xm:sqref>C11:C13</xm:sqref>
        </x14:dataValidation>
        <x14:dataValidation type="list" errorStyle="information" operator="greaterThan" allowBlank="1" showInputMessage="1" prompt="Provide specific $ value if possible" xr:uid="{00000000-0002-0000-0500-000004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etadata xmlns="http://www.objective.com/ecm/document/metadata/DC4691BF00A443899034738234036697" version="1.0.0">
  <systemFields>
    <field name="Objective-Id">
      <value order="0">A1839352</value>
    </field>
    <field name="Objective-Title">
      <value order="0">CE-Gifts-Benefits-Expenses-Disclosure-Workbook 21-22</value>
    </field>
    <field name="Objective-Description">
      <value order="0"/>
    </field>
    <field name="Objective-CreationStamp">
      <value order="0">2021-08-02T03:08:16Z</value>
    </field>
    <field name="Objective-IsApproved">
      <value order="0">false</value>
    </field>
    <field name="Objective-IsPublished">
      <value order="0">true</value>
    </field>
    <field name="Objective-DatePublished">
      <value order="0">2022-07-22T02:39:55Z</value>
    </field>
    <field name="Objective-ModificationStamp">
      <value order="0">2022-07-22T02:39:55Z</value>
    </field>
    <field name="Objective-Owner">
      <value order="0">Mike Ravine</value>
    </field>
    <field name="Objective-Path">
      <value order="0">Objective Global Folder:TEC Global Folder (fA27):Finance:Financial Accounting:Month End:FN-A-Month End- 2021 - 2022:12 June 2022 - Month End 2021 - 2022</value>
    </field>
    <field name="Objective-Parent">
      <value order="0">12 June 2022 - Month End 2021 - 2022</value>
    </field>
    <field name="Objective-State">
      <value order="0">Published</value>
    </field>
    <field name="Objective-VersionId">
      <value order="0">vA4131264</value>
    </field>
    <field name="Objective-Version">
      <value order="0">5.0</value>
    </field>
    <field name="Objective-VersionNumber">
      <value order="0">5</value>
    </field>
    <field name="Objective-VersionComment">
      <value order="0"/>
    </field>
    <field name="Objective-FileNumber">
      <value order="0">FN-A-08-20/21-1546</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12165527-d881-4234-97f9-ee139a3f0c31"/>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5.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TEC</dc:creator>
  <cp:keywords/>
  <dc:description>Version 7 - for review by SIT - ready 2/10/18</dc:description>
  <cp:lastModifiedBy>Marcus Jackson</cp:lastModifiedBy>
  <cp:revision/>
  <dcterms:created xsi:type="dcterms:W3CDTF">2010-10-17T20:59:02Z</dcterms:created>
  <dcterms:modified xsi:type="dcterms:W3CDTF">2022-07-26T20:56:09Z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A1839352</vt:lpwstr>
  </property>
  <property fmtid="{D5CDD505-2E9C-101B-9397-08002B2CF9AE}" pid="12" name="Objective-Title">
    <vt:lpwstr>CE-Gifts-Benefits-Expenses-Disclosure-Workbook 21-22</vt:lpwstr>
  </property>
  <property fmtid="{D5CDD505-2E9C-101B-9397-08002B2CF9AE}" pid="13" name="Objective-Description">
    <vt:lpwstr/>
  </property>
  <property fmtid="{D5CDD505-2E9C-101B-9397-08002B2CF9AE}" pid="14" name="Objective-CreationStamp">
    <vt:filetime>2022-07-11T01:25:18Z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2022-07-22T02:39:55Z</vt:filetime>
  </property>
  <property fmtid="{D5CDD505-2E9C-101B-9397-08002B2CF9AE}" pid="18" name="Objective-ModificationStamp">
    <vt:filetime>2022-07-22T02:39:55Z</vt:filetime>
  </property>
  <property fmtid="{D5CDD505-2E9C-101B-9397-08002B2CF9AE}" pid="19" name="Objective-Owner">
    <vt:lpwstr>Mike Ravine</vt:lpwstr>
  </property>
  <property fmtid="{D5CDD505-2E9C-101B-9397-08002B2CF9AE}" pid="20" name="Objective-Path">
    <vt:lpwstr>Objective Global Folder:TEC Global Folder (fA27):Finance:Financial Accounting:Month End:FN-A-Month End- 2021 - 2022:12 June 2022 - Month End 2021 - 2022:</vt:lpwstr>
  </property>
  <property fmtid="{D5CDD505-2E9C-101B-9397-08002B2CF9AE}" pid="21" name="Objective-Parent">
    <vt:lpwstr>12 June 2022 - Month End 2021 - 2022</vt:lpwstr>
  </property>
  <property fmtid="{D5CDD505-2E9C-101B-9397-08002B2CF9AE}" pid="22" name="Objective-State">
    <vt:lpwstr>Published</vt:lpwstr>
  </property>
  <property fmtid="{D5CDD505-2E9C-101B-9397-08002B2CF9AE}" pid="23" name="Objective-VersionId">
    <vt:lpwstr>vA4131264</vt:lpwstr>
  </property>
  <property fmtid="{D5CDD505-2E9C-101B-9397-08002B2CF9AE}" pid="24" name="Objective-Version">
    <vt:lpwstr>5.0</vt:lpwstr>
  </property>
  <property fmtid="{D5CDD505-2E9C-101B-9397-08002B2CF9AE}" pid="25" name="Objective-VersionNumber">
    <vt:r8>5</vt:r8>
  </property>
  <property fmtid="{D5CDD505-2E9C-101B-9397-08002B2CF9AE}" pid="26" name="Objective-VersionComment">
    <vt:lpwstr/>
  </property>
  <property fmtid="{D5CDD505-2E9C-101B-9397-08002B2CF9AE}" pid="27" name="Objective-FileNumber">
    <vt:lpwstr>FN-A-08-20/21-1546</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Reference">
    <vt:lpwstr/>
  </property>
  <property fmtid="{D5CDD505-2E9C-101B-9397-08002B2CF9AE}" pid="31" name="Objective-Date">
    <vt:lpwstr/>
  </property>
  <property fmtid="{D5CDD505-2E9C-101B-9397-08002B2CF9AE}" pid="32" name="Objective-Action">
    <vt:lpwstr/>
  </property>
  <property fmtid="{D5CDD505-2E9C-101B-9397-08002B2CF9AE}" pid="33" name="Objective-Responsible">
    <vt:lpwstr/>
  </property>
  <property fmtid="{D5CDD505-2E9C-101B-9397-08002B2CF9AE}" pid="34" name="Objective-Financial Year">
    <vt:lpwstr/>
  </property>
  <property fmtid="{D5CDD505-2E9C-101B-9397-08002B2CF9AE}" pid="35" name="Objective-Calendar Year">
    <vt:lpwstr/>
  </property>
  <property fmtid="{D5CDD505-2E9C-101B-9397-08002B2CF9AE}" pid="36" name="Objective-EDUMIS Number">
    <vt:lpwstr/>
  </property>
  <property fmtid="{D5CDD505-2E9C-101B-9397-08002B2CF9AE}" pid="37" name="Objective-Sub Sector">
    <vt:lpwstr/>
  </property>
  <property fmtid="{D5CDD505-2E9C-101B-9397-08002B2CF9AE}" pid="38" name="Objective-Fund Name">
    <vt:lpwstr/>
  </property>
  <property fmtid="{D5CDD505-2E9C-101B-9397-08002B2CF9AE}" pid="39" name="Objective-Connect Creator">
    <vt:lpwstr/>
  </property>
  <property fmtid="{D5CDD505-2E9C-101B-9397-08002B2CF9AE}" pid="40" name="Objective-Comment">
    <vt:lpwstr/>
  </property>
</Properties>
</file>