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8_{383661B4-974E-4061-8F84-0018DD4B4E3E}" xr6:coauthVersionLast="47" xr6:coauthVersionMax="47" xr10:uidLastSave="{00000000-0000-0000-0000-000000000000}"/>
  <bookViews>
    <workbookView xWindow="-110" yWindow="-110" windowWidth="19420" windowHeight="12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expenses'!$A$1:$E$57</definedName>
    <definedName name="_xlnm.Print_Area" localSheetId="4">'Gifts and benefits'!$A$1:$F$23</definedName>
    <definedName name="_xlnm.Print_Area" localSheetId="2">Hospitality!$A$1:$E$19</definedName>
    <definedName name="_xlnm.Print_Area" localSheetId="0">'Summary and sign-off'!$A$1:$F$16</definedName>
    <definedName name="_xlnm.Print_Area" localSheetId="1">Travel!$A$1:$E$70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13" l="1"/>
  <c r="D47" i="13"/>
  <c r="D48" i="13"/>
  <c r="B49" i="13"/>
  <c r="D49" i="13"/>
  <c r="B50" i="13"/>
  <c r="D50" i="13"/>
  <c r="B51" i="13"/>
  <c r="D51" i="13"/>
  <c r="B52" i="13"/>
  <c r="C52" i="13"/>
  <c r="E52" i="13"/>
  <c r="F47" i="13" l="1"/>
  <c r="F50" i="13"/>
  <c r="F49" i="13"/>
  <c r="F52" i="13"/>
  <c r="F51" i="13"/>
  <c r="B48" i="13" l="1"/>
  <c r="F48" i="13" s="1"/>
  <c r="B6" i="13" l="1"/>
  <c r="C14" i="4"/>
  <c r="C13" i="4"/>
  <c r="B2" i="4" l="1"/>
  <c r="B3" i="4"/>
  <c r="B2" i="3"/>
  <c r="B3" i="3"/>
  <c r="B2" i="2"/>
  <c r="B3" i="2"/>
  <c r="B2" i="1"/>
  <c r="B3" i="1"/>
  <c r="C12" i="13" l="1"/>
  <c r="C11" i="13"/>
  <c r="C10" i="13"/>
  <c r="C15" i="13" l="1"/>
  <c r="C16" i="13"/>
  <c r="B5" i="4" l="1"/>
  <c r="B4" i="4"/>
  <c r="B5" i="3"/>
  <c r="B4" i="3"/>
  <c r="B5" i="2"/>
  <c r="B4" i="2"/>
  <c r="B5" i="1"/>
  <c r="B4" i="1"/>
  <c r="C14" i="13" l="1"/>
  <c r="F11" i="13" l="1"/>
  <c r="C12" i="4"/>
  <c r="F10" i="13" s="1"/>
  <c r="F12" i="13" l="1"/>
  <c r="B59" i="1"/>
  <c r="B16" i="13" s="1"/>
  <c r="B52" i="1"/>
  <c r="B15" i="13" s="1"/>
  <c r="B15" i="1"/>
  <c r="B14" i="13" s="1"/>
  <c r="B51" i="3" l="1"/>
  <c r="B12" i="13" s="1"/>
  <c r="B12" i="2"/>
  <c r="B11" i="13" s="1"/>
  <c r="B10"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<sst xmlns="http://schemas.openxmlformats.org/spreadsheetml/2006/main" count="386" uniqueCount="171">
  <si>
    <t>Hospitality</t>
  </si>
  <si>
    <t>Gifts and benefits</t>
  </si>
  <si>
    <t>Agency totals check</t>
  </si>
  <si>
    <t>This disclosure has not yet been approved by the Departmental Secretary or Chief Executive</t>
  </si>
  <si>
    <t>Type here who else has approved this disclosure</t>
  </si>
  <si>
    <t>Summary of expenses</t>
  </si>
  <si>
    <t>Cost in NZ$</t>
  </si>
  <si>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</si>
  <si>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</si>
  <si>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</si>
  <si>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</si>
  <si>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</si>
  <si>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</si>
  <si>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</si>
  <si>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</si>
  <si>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</si>
  <si>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</si>
  <si>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</si>
  <si>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</si>
  <si>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</si>
  <si>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</si>
  <si>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</si>
  <si>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</si>
  <si>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</si>
  <si>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</si>
  <si>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</si>
  <si>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</si>
  <si>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</si>
  <si>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</si>
  <si>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</si>
  <si>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</si>
  <si>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</si>
  <si>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</si>
  <si>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</si>
  <si>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</si>
  <si>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</si>
  <si>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</si>
  <si>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</si>
  <si>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</si>
  <si>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</si>
  <si>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</si>
  <si>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</si>
  <si>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</si>
  <si>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</si>
  <si>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</si>
  <si>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</si>
  <si>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</si>
  <si>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 xml:space="preserve">Organisation Name </t>
  </si>
  <si>
    <t>Public Service Secretary or Chief Executive</t>
  </si>
  <si>
    <t>Disclosure period start</t>
  </si>
  <si>
    <t>Disclosure period end</t>
  </si>
  <si>
    <t>GST on costs</t>
  </si>
  <si>
    <t>International, domestic and local travel expenses</t>
  </si>
  <si>
    <r>
      <t xml:space="preserve">International Travel   </t>
    </r>
    <r>
      <rPr>
        <sz val="12"/>
        <color theme="0"/>
        <rFont val="Arial"/>
        <family val="2"/>
      </rPr>
      <t xml:space="preserve"> (including travel within NZ at beginning and end of overseas trip)</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</si>
  <si>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</si>
  <si>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</si>
  <si>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</si>
  <si>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</si>
  <si>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</si>
  <si>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</si>
  <si>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</si>
  <si>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 xml:space="preserve">Total hospitality expenses </t>
  </si>
  <si>
    <t>Public Service secretary or Chief Executive</t>
  </si>
  <si>
    <t>All Other Expenses</t>
  </si>
  <si>
    <t xml:space="preserve">Total other expenses </t>
  </si>
  <si>
    <t>GST on values</t>
  </si>
  <si>
    <t>Gifts and Benefits over $50 annual value</t>
  </si>
  <si>
    <t>Total count of gift/benefit entries:</t>
  </si>
  <si>
    <t>Offered</t>
  </si>
  <si>
    <t>Airfare</t>
  </si>
  <si>
    <t>Tim Fowler</t>
  </si>
  <si>
    <t>Tertiary Education Commission</t>
  </si>
  <si>
    <t>Dunedin</t>
  </si>
  <si>
    <t>Auckland</t>
  </si>
  <si>
    <t>Parking</t>
  </si>
  <si>
    <t>Christchurch</t>
  </si>
  <si>
    <t>Wellington</t>
  </si>
  <si>
    <t>Cell phone calls for July 2022</t>
  </si>
  <si>
    <t>Cell phone</t>
  </si>
  <si>
    <t>Cell phone rental for July 2022</t>
  </si>
  <si>
    <t>iPad rental for July 2022</t>
  </si>
  <si>
    <t>iPad</t>
  </si>
  <si>
    <t>Cell phone calls for August 2022</t>
  </si>
  <si>
    <t>Cell phone rental for August 2022</t>
  </si>
  <si>
    <t>iPad rental for August 2022</t>
  </si>
  <si>
    <t>Cell phone calls for September 2022</t>
  </si>
  <si>
    <t>Cell phone rental for September 2022</t>
  </si>
  <si>
    <t>iPad rental for September 2022</t>
  </si>
  <si>
    <t>Cell phone calls for October 2022</t>
  </si>
  <si>
    <t>Cell phone rental for October 2022</t>
  </si>
  <si>
    <t>iPad rental for October 2022</t>
  </si>
  <si>
    <t>Cell phone calls for November 2022</t>
  </si>
  <si>
    <t>Cell phone rental for November 2022</t>
  </si>
  <si>
    <t>iPad rental for November 2022</t>
  </si>
  <si>
    <t>Cell phone calls for December 2022</t>
  </si>
  <si>
    <t>Cell phone rental for December 2022</t>
  </si>
  <si>
    <t>iPad rental for December 2022</t>
  </si>
  <si>
    <t>Cell phone calls for January 2023</t>
  </si>
  <si>
    <t>Cell phone rental for January 2023</t>
  </si>
  <si>
    <t>iPad rental for January 2023</t>
  </si>
  <si>
    <t>iPad keyboard</t>
  </si>
  <si>
    <t>Cell phone calls for February 2023</t>
  </si>
  <si>
    <t>Cell phone rental for February 2023</t>
  </si>
  <si>
    <t>iPad rental for February 2023</t>
  </si>
  <si>
    <t>Cell phone calls for March 2023</t>
  </si>
  <si>
    <t>Cell phone rental for March 2023</t>
  </si>
  <si>
    <t>iPad rental for March 2023</t>
  </si>
  <si>
    <t>Annual Subscription - The Wellington Club</t>
  </si>
  <si>
    <t>Subscriptions</t>
  </si>
  <si>
    <t>Cell phone calls for April 2023</t>
  </si>
  <si>
    <t>Cell phone rental for April 2023</t>
  </si>
  <si>
    <t>iPad rental for April 2023</t>
  </si>
  <si>
    <t>Cell phone calls for May 2023</t>
  </si>
  <si>
    <t>Cell phone rental for May 2023</t>
  </si>
  <si>
    <t>iPad rental for May 2023</t>
  </si>
  <si>
    <t>Cell phone calls for June 2023</t>
  </si>
  <si>
    <t>Cell phone rental for June 2023</t>
  </si>
  <si>
    <t>iPad rental for June 2023</t>
  </si>
  <si>
    <t>International roaming data for June 2023</t>
  </si>
  <si>
    <t>No Hospitality received</t>
  </si>
  <si>
    <t>No Gifts offered or received</t>
  </si>
  <si>
    <t>Expenses are approved by the Board Chair at monthly Board meetings</t>
  </si>
  <si>
    <t>Organisation Name</t>
  </si>
  <si>
    <t>Chief Executive</t>
  </si>
  <si>
    <t>Secretary or Chief Executive approval</t>
  </si>
  <si>
    <t>Other sign-off</t>
  </si>
  <si>
    <t>Purpose of travel</t>
  </si>
  <si>
    <t>Date(s)</t>
  </si>
  <si>
    <t>Type of expense</t>
  </si>
  <si>
    <t>Hospitality Offered to Third Parties</t>
  </si>
  <si>
    <t>All hospitality expenses provided by the Public Service secretary or chief executive in the context of their job to anyone external to the Public Service or statutory Crown entities</t>
  </si>
  <si>
    <t>All expenses incurred by chief executive during international, domestic and local travel</t>
  </si>
  <si>
    <t>Purpose of hospitality</t>
  </si>
  <si>
    <t>All other expenditure incurred by the Public Service chief executive that is not travel, hospitality or gifts</t>
  </si>
  <si>
    <t>Purpose of expense</t>
  </si>
  <si>
    <t>Includes all gifts, invitations to events and other hospitality, of $50 or more in total value per year, offered to the Public Service chief executive by people external to the Public Service
Includes all gifts, invitations or other hospitality whether accepted or declined</t>
  </si>
  <si>
    <t>Description</t>
  </si>
  <si>
    <t>Was the gift accepted?</t>
  </si>
  <si>
    <t>Offered by</t>
  </si>
  <si>
    <t>Estimated value in NZ$</t>
  </si>
  <si>
    <t>Other comments</t>
  </si>
  <si>
    <t>Public Service Chief Executive Gifts and Benefits Disclosure</t>
  </si>
  <si>
    <t>Public Service Chief Executive Expense Disclosure</t>
  </si>
  <si>
    <t>Chief Executive Expenses, Gifts and Benefits Disclosure - summary &amp; sign-off</t>
  </si>
  <si>
    <t>United Kingdom &amp; Ireland</t>
  </si>
  <si>
    <t>9 June 2023 - 23 June 2023</t>
  </si>
  <si>
    <t>Meeting with Lincoln University Government Oversight Group</t>
  </si>
  <si>
    <t>Car rental</t>
  </si>
  <si>
    <t>Independent Tertiary Education New Zealand (ITENZ) conference</t>
  </si>
  <si>
    <t>Careers and Transition Education Association New Zealand (CATE) conference</t>
  </si>
  <si>
    <t>Stuart McCutheon's funeral (former Vice Chancellor of Auckland University)</t>
  </si>
  <si>
    <t>Meeting with the Te Pūkenga Executive Leadership Team</t>
  </si>
  <si>
    <t>Lincoln University Government Oversight Group meeting</t>
  </si>
  <si>
    <t>TEC Board Meeting held at Otago University</t>
  </si>
  <si>
    <t>Taxis</t>
  </si>
  <si>
    <t>Future of Tertiary Education in Tamaki Makaurau Board hui</t>
  </si>
  <si>
    <t>Meetings with Chancellor and Vice Chancellor at Otago University</t>
  </si>
  <si>
    <t>Meeting with Auckland University of Technology</t>
  </si>
  <si>
    <t>Meetings with various tertiary education agencies</t>
  </si>
  <si>
    <t>Meeting with Quality Tertiary Institutions</t>
  </si>
  <si>
    <t>Meeting with University of Auckland</t>
  </si>
  <si>
    <t>Board Meeting at Victoria University</t>
  </si>
  <si>
    <t>Meeting with Victoria University</t>
  </si>
  <si>
    <t>Meetings in Auckland (flight was subsequently cancelled, but was cancelled too late to receive a refund)</t>
  </si>
  <si>
    <t>Accommodation</t>
  </si>
  <si>
    <t>GST</t>
  </si>
  <si>
    <t>Note: We are in the process of reconciling additional costs associated with the June 2023 United Kingdom &amp; Ireland trip made by Tim Fowler, Wayne Ngata and Jenn Bestwick. In addition, Tim Fowler flew to South Africa from 26 June - 3 July 2023 to deliver a keynote at the Siyaphumelela Conference held 27-29 June in South Africa. Conference organisers contributed $3,000 USD towards the cost of the South Africa trip via a grant from the Kresge Foundation in the United States.  We have yet to receive all credit card statements for these trips. All of these costs will be itemised and disclosed in the next financial year.</t>
  </si>
  <si>
    <t>Taxis for all TEC Board and Executive Leadership Team</t>
  </si>
  <si>
    <t>Taxi/s for multiple staff</t>
  </si>
  <si>
    <t>Airfare (Wellington – Auckland – Hong Kong – London – Dublin – London – Los Angeles – Auckland – Wellington) – Business Class</t>
  </si>
  <si>
    <t>Accommodation (1 Night Auckland, 8 Nights London, 3 Nights Dublin)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</si>
</sst>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CFFCC"/>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18" fillId="0" borderId="0" applyFont="0" applyFill="0" applyBorder="0" applyAlignment="0" applyProtection="0"/>
  </cellStyleXfs>
  <cellXfs count="114">
    <xf numFmtId="0" fontId="0" fillId="0" borderId="0" xfId="0"/>
    <xf numFmtId="0" fontId="0" fillId="0" borderId="0" xfId="0" applyAlignment="1" applyProtection="1">
      <alignment wrapText="1"/>
      <protection locked="0"/>
    </xf>
    <xf numFmtId="0" fontId="0" fillId="0" borderId="0" xfId="0" applyProtection="1">
      <protection locked="0"/>
    </xf>
    <xf numFmtId="0" fontId="13" fillId="2" borderId="0" xfId="0" applyFont="1" applyFill="1" applyAlignment="1">
      <alignment vertical="center" wrapText="1" readingOrder="1"/>
    </xf>
    <xf numFmtId="0" fontId="0" fillId="5" borderId="0" xfId="0" applyFill="1" applyAlignment="1">
      <alignment wrapText="1"/>
    </xf>
    <xf numFmtId="0" fontId="12" fillId="0" borderId="0" xfId="0" applyFont="1" applyAlignment="1">
      <alignment vertical="center" wrapText="1" readingOrder="1"/>
    </xf>
    <xf numFmtId="0" fontId="16" fillId="0" borderId="0" xfId="0" applyFont="1" applyAlignment="1">
      <alignment vertical="center" wrapText="1" readingOrder="1"/>
    </xf>
    <xf numFmtId="0" fontId="16" fillId="0" borderId="3" xfId="0" applyFont="1" applyBorder="1" applyAlignment="1">
      <alignment vertical="center" wrapText="1" readingOrder="1"/>
    </xf>
    <xf numFmtId="0" fontId="23"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1" fillId="0" borderId="0" xfId="0" applyFont="1"/>
    <xf numFmtId="166" fontId="20" fillId="0" borderId="0" xfId="0" applyNumberFormat="1" applyFont="1" applyAlignment="1">
      <alignment vertical="center" wrapText="1"/>
    </xf>
    <xf numFmtId="0" fontId="14"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9" fillId="0" borderId="0" xfId="0" applyFont="1" applyAlignment="1">
      <alignment vertical="center" wrapText="1" readingOrder="1"/>
    </xf>
    <xf numFmtId="0" fontId="15"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4" fillId="3" borderId="0" xfId="0" applyFont="1" applyFill="1" applyAlignment="1">
      <alignment vertical="center" wrapText="1" readingOrder="1"/>
    </xf>
    <xf numFmtId="0" fontId="11" fillId="3" borderId="0" xfId="0" applyFont="1" applyFill="1"/>
    <xf numFmtId="1" fontId="16" fillId="0" borderId="5" xfId="0" applyNumberFormat="1" applyFont="1" applyBorder="1" applyAlignment="1">
      <alignment horizontal="center" vertical="center" wrapText="1"/>
    </xf>
    <xf numFmtId="0" fontId="10" fillId="0" borderId="0" xfId="0" applyFont="1" applyAlignment="1">
      <alignment vertical="center"/>
    </xf>
    <xf numFmtId="1" fontId="12" fillId="0" borderId="0" xfId="0" applyNumberFormat="1" applyFont="1" applyAlignment="1">
      <alignment horizontal="center" vertical="center" wrapText="1"/>
    </xf>
    <xf numFmtId="165" fontId="12" fillId="0" borderId="0" xfId="1" applyFont="1" applyFill="1" applyBorder="1" applyAlignment="1" applyProtection="1">
      <alignment vertical="center" wrapText="1" readingOrder="1"/>
    </xf>
    <xf numFmtId="0" fontId="10" fillId="0" borderId="0" xfId="0" applyFont="1" applyAlignment="1">
      <alignment vertical="center" wrapText="1"/>
    </xf>
    <xf numFmtId="0" fontId="0" fillId="5" borderId="0" xfId="0" applyFill="1" applyAlignment="1">
      <alignment horizontal="left" vertical="top"/>
    </xf>
    <xf numFmtId="0" fontId="14" fillId="3" borderId="0" xfId="0" applyFont="1" applyFill="1" applyAlignment="1">
      <alignment vertical="center" readingOrder="1"/>
    </xf>
    <xf numFmtId="0" fontId="25" fillId="0" borderId="0" xfId="0" applyFont="1"/>
    <xf numFmtId="166" fontId="14" fillId="8" borderId="0" xfId="0" applyNumberFormat="1" applyFont="1" applyFill="1" applyAlignment="1">
      <alignment horizontal="left" vertical="center" wrapText="1"/>
    </xf>
    <xf numFmtId="1" fontId="14" fillId="8" borderId="0" xfId="0" applyNumberFormat="1" applyFont="1" applyFill="1" applyAlignment="1">
      <alignment horizontal="center" vertical="center" wrapText="1"/>
    </xf>
    <xf numFmtId="164" fontId="0" fillId="0" borderId="0" xfId="0" applyNumberFormat="1" applyAlignment="1">
      <alignment wrapText="1"/>
    </xf>
    <xf numFmtId="164" fontId="14" fillId="3" borderId="0" xfId="0" applyNumberFormat="1" applyFont="1" applyFill="1" applyAlignment="1">
      <alignment vertical="center"/>
    </xf>
    <xf numFmtId="164" fontId="16" fillId="0" borderId="4" xfId="1" applyNumberFormat="1" applyFont="1" applyFill="1" applyBorder="1" applyAlignment="1" applyProtection="1">
      <alignment vertical="center" wrapText="1" readingOrder="1"/>
    </xf>
    <xf numFmtId="164" fontId="16" fillId="0" borderId="0" xfId="1" applyNumberFormat="1" applyFont="1" applyFill="1" applyBorder="1" applyAlignment="1" applyProtection="1">
      <alignment vertical="center" wrapText="1" readingOrder="1"/>
    </xf>
    <xf numFmtId="164" fontId="23" fillId="0" borderId="4" xfId="1" applyNumberFormat="1" applyFont="1" applyFill="1" applyBorder="1" applyAlignment="1" applyProtection="1">
      <alignment vertical="center" wrapText="1" readingOrder="1"/>
    </xf>
    <xf numFmtId="164" fontId="14"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0" fillId="0" borderId="5" xfId="1" applyNumberFormat="1" applyFont="1" applyFill="1" applyBorder="1" applyAlignment="1" applyProtection="1">
      <alignment horizontal="center" vertical="center" wrapText="1" readingOrder="1"/>
    </xf>
    <xf numFmtId="0" fontId="10" fillId="0" borderId="0" xfId="1" applyNumberFormat="1" applyFont="1" applyFill="1" applyBorder="1" applyAlignment="1" applyProtection="1">
      <alignment horizontal="center" vertical="center" wrapText="1" readingOrder="1"/>
    </xf>
    <xf numFmtId="0" fontId="24" fillId="0" borderId="5" xfId="1" applyNumberFormat="1" applyFont="1" applyFill="1" applyBorder="1" applyAlignment="1" applyProtection="1">
      <alignment horizontal="center" vertical="center" wrapText="1" readingOrder="1"/>
    </xf>
    <xf numFmtId="0" fontId="26" fillId="3" borderId="0" xfId="0" applyFont="1" applyFill="1" applyAlignment="1">
      <alignment horizontal="center" vertical="center" readingOrder="1"/>
    </xf>
    <xf numFmtId="0" fontId="15" fillId="3" borderId="0" xfId="0" applyFont="1" applyFill="1" applyAlignment="1">
      <alignment vertical="center"/>
    </xf>
    <xf numFmtId="164" fontId="15"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3" fillId="3" borderId="0" xfId="0" applyFont="1" applyFill="1" applyAlignment="1">
      <alignment vertical="center" wrapText="1" readingOrder="1"/>
    </xf>
    <xf numFmtId="165" fontId="13" fillId="3" borderId="0" xfId="1" applyFont="1" applyFill="1" applyBorder="1" applyAlignment="1" applyProtection="1">
      <alignment horizontal="center" vertical="center" wrapText="1" readingOrder="1"/>
    </xf>
    <xf numFmtId="165" fontId="13" fillId="0" borderId="0" xfId="1" applyFont="1" applyFill="1" applyBorder="1" applyAlignment="1" applyProtection="1">
      <alignment horizontal="center" vertical="center" wrapText="1" readingOrder="1"/>
    </xf>
    <xf numFmtId="0" fontId="13" fillId="7" borderId="0" xfId="0" applyFont="1" applyFill="1" applyAlignment="1">
      <alignment vertical="center" wrapText="1" readingOrder="1"/>
    </xf>
    <xf numFmtId="165" fontId="13" fillId="7" borderId="0" xfId="1" applyFont="1" applyFill="1" applyBorder="1" applyAlignment="1" applyProtection="1">
      <alignment horizontal="center" vertical="center" wrapText="1" readingOrder="1"/>
    </xf>
    <xf numFmtId="0" fontId="15" fillId="0" borderId="0" xfId="0" applyFont="1" applyAlignment="1">
      <alignment wrapText="1"/>
    </xf>
    <xf numFmtId="0" fontId="11" fillId="0" borderId="0" xfId="0" applyFont="1"/>
    <xf numFmtId="0" fontId="15" fillId="3" borderId="0" xfId="0" applyFont="1" applyFill="1" applyAlignment="1">
      <alignment horizontal="left" vertical="center" wrapText="1"/>
    </xf>
    <xf numFmtId="0" fontId="14" fillId="3" borderId="0" xfId="0" applyFont="1" applyFill="1" applyAlignment="1">
      <alignment horizontal="left" vertical="center" readingOrder="1"/>
    </xf>
    <xf numFmtId="166" fontId="14" fillId="3" borderId="0" xfId="0" applyNumberFormat="1" applyFont="1" applyFill="1" applyAlignment="1">
      <alignment horizontal="left" vertical="center" wrapText="1"/>
    </xf>
    <xf numFmtId="1" fontId="14" fillId="3" borderId="0" xfId="0" applyNumberFormat="1" applyFont="1" applyFill="1" applyAlignment="1">
      <alignment horizontal="center" vertical="center" wrapText="1"/>
    </xf>
    <xf numFmtId="166" fontId="26" fillId="3" borderId="0" xfId="0" applyNumberFormat="1" applyFont="1" applyFill="1" applyAlignment="1">
      <alignment horizontal="center" vertical="center" wrapText="1"/>
    </xf>
    <xf numFmtId="167" fontId="10" fillId="9" borderId="3" xfId="0" applyNumberFormat="1" applyFont="1" applyFill="1" applyBorder="1" applyAlignment="1" applyProtection="1">
      <alignment vertical="center"/>
      <protection locked="0"/>
    </xf>
    <xf numFmtId="164" fontId="10" fillId="9" borderId="4" xfId="0" applyNumberFormat="1" applyFont="1" applyFill="1" applyBorder="1" applyAlignment="1" applyProtection="1">
      <alignment vertical="center" wrapText="1"/>
      <protection locked="0"/>
    </xf>
    <xf numFmtId="0" fontId="10" fillId="9" borderId="4" xfId="0" applyFont="1" applyFill="1" applyBorder="1" applyAlignment="1" applyProtection="1">
      <alignment vertical="center" wrapText="1"/>
      <protection locked="0"/>
    </xf>
    <xf numFmtId="0" fontId="10" fillId="9" borderId="5" xfId="0" applyFont="1" applyFill="1" applyBorder="1" applyAlignment="1" applyProtection="1">
      <alignment vertical="center" wrapText="1"/>
      <protection locked="0"/>
    </xf>
    <xf numFmtId="167" fontId="10"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0" fillId="9" borderId="4" xfId="0" applyFont="1" applyFill="1" applyBorder="1" applyAlignment="1" applyProtection="1">
      <alignment horizontal="left" vertical="center" wrapText="1"/>
      <protection locked="0"/>
    </xf>
    <xf numFmtId="164" fontId="10" fillId="9" borderId="4" xfId="0" applyNumberFormat="1" applyFont="1" applyFill="1" applyBorder="1" applyAlignment="1" applyProtection="1">
      <alignment horizontal="right" vertical="center" wrapText="1"/>
      <protection locked="0"/>
    </xf>
    <xf numFmtId="0" fontId="26" fillId="3" borderId="0" xfId="0" applyFont="1" applyFill="1" applyAlignment="1">
      <alignment horizontal="center" vertical="center" wrapText="1"/>
    </xf>
    <xf numFmtId="167" fontId="10" fillId="9" borderId="3" xfId="0" applyNumberFormat="1" applyFont="1" applyFill="1" applyBorder="1" applyAlignment="1" applyProtection="1">
      <alignment horizontal="right" vertical="center"/>
      <protection locked="0"/>
    </xf>
    <xf numFmtId="0" fontId="9" fillId="9" borderId="2" xfId="0" applyFont="1" applyFill="1" applyBorder="1" applyAlignment="1" applyProtection="1">
      <alignment horizontal="left" vertical="center" wrapText="1" readingOrder="1"/>
      <protection locked="0"/>
    </xf>
    <xf numFmtId="0" fontId="8" fillId="0" borderId="6" xfId="0" applyFont="1" applyBorder="1" applyAlignment="1">
      <alignment horizontal="left" vertical="center"/>
    </xf>
    <xf numFmtId="0" fontId="28" fillId="2" borderId="0" xfId="0" applyFont="1" applyFill="1" applyAlignment="1">
      <alignment horizontal="center" vertical="center"/>
    </xf>
    <xf numFmtId="0" fontId="27" fillId="9" borderId="2" xfId="0" applyFont="1" applyFill="1" applyBorder="1" applyAlignment="1" applyProtection="1">
      <alignment horizontal="left" vertical="center" wrapText="1" readingOrder="1"/>
      <protection locked="0"/>
    </xf>
    <xf numFmtId="167" fontId="27" fillId="9" borderId="2" xfId="0" applyNumberFormat="1" applyFont="1" applyFill="1" applyBorder="1" applyAlignment="1" applyProtection="1">
      <alignment horizontal="left" vertical="center" wrapText="1" readingOrder="1"/>
      <protection locked="0"/>
    </xf>
    <xf numFmtId="167" fontId="8" fillId="0" borderId="2" xfId="0" applyNumberFormat="1" applyFont="1" applyBorder="1" applyAlignment="1">
      <alignment horizontal="left" vertical="center" wrapText="1" readingOrder="1"/>
    </xf>
    <xf numFmtId="0" fontId="26" fillId="3" borderId="0" xfId="0" applyFont="1" applyFill="1" applyAlignment="1">
      <alignment horizontal="center" vertical="center" wrapText="1"/>
    </xf>
    <xf numFmtId="0" fontId="17" fillId="2" borderId="0" xfId="0" applyFont="1" applyFill="1" applyAlignment="1">
      <alignment horizontal="center" vertical="center"/>
    </xf>
    <xf numFmtId="0" fontId="13"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5" fillId="3" borderId="0" xfId="0" applyFont="1" applyFill="1" applyAlignment="1">
      <alignment horizontal="center" vertical="center" wrapText="1" readingOrder="1"/>
    </xf>
    <xf numFmtId="167" fontId="10" fillId="9" borderId="6" xfId="0" applyNumberFormat="1" applyFont="1" applyFill="1" applyBorder="1" applyAlignment="1" applyProtection="1">
      <alignment horizontal="left"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J52"/>
  <sheetViews>
    <sheetView tabSelected="1" zoomScaleNormal="100" workbookViewId="0">
      <selection sqref="A1:F1"/>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10" width="9.1796875" hidden="1" customWidth="1"/>
    <col min="11" max="16384" width="9.1796875" hidden="1"/>
  </cols>
  <sheetData>
    <row r="1" spans="1:10" ht="26.25" customHeight="1" x14ac:dyDescent="0.25">
      <c r="A1" s="95" t="s">
        <v>143</v>
      </c>
      <c r="B1" s="95"/>
      <c r="C1" s="95"/>
      <c r="D1" s="95"/>
      <c r="E1" s="95"/>
      <c r="F1" s="95"/>
      <c r="G1" s="16"/>
      <c r="H1" s="16"/>
      <c r="I1" s="16"/>
      <c r="J1" s="16"/>
    </row>
    <row r="2" spans="1:10" ht="21" customHeight="1" x14ac:dyDescent="0.25">
      <c r="A2" s="3" t="s">
        <v>122</v>
      </c>
      <c r="B2" s="96" t="s">
        <v>71</v>
      </c>
      <c r="C2" s="96"/>
      <c r="D2" s="96"/>
      <c r="E2" s="96"/>
      <c r="F2" s="96"/>
      <c r="G2" s="16"/>
      <c r="H2" s="16"/>
      <c r="I2" s="16"/>
      <c r="J2" s="16"/>
    </row>
    <row r="3" spans="1:10" ht="15.5" x14ac:dyDescent="0.25">
      <c r="A3" s="3" t="s">
        <v>123</v>
      </c>
      <c r="B3" s="96" t="s">
        <v>70</v>
      </c>
      <c r="C3" s="96"/>
      <c r="D3" s="96"/>
      <c r="E3" s="96"/>
      <c r="F3" s="96"/>
      <c r="G3" s="16"/>
      <c r="H3" s="16"/>
      <c r="I3" s="16"/>
      <c r="J3" s="16"/>
    </row>
    <row r="4" spans="1:10" ht="21" customHeight="1" x14ac:dyDescent="0.25">
      <c r="A4" s="3" t="s">
        <v>49</v>
      </c>
      <c r="B4" s="97">
        <v>44743</v>
      </c>
      <c r="C4" s="97"/>
      <c r="D4" s="97"/>
      <c r="E4" s="97"/>
      <c r="F4" s="97"/>
      <c r="G4" s="16"/>
      <c r="H4" s="16"/>
      <c r="I4" s="16"/>
      <c r="J4" s="16"/>
    </row>
    <row r="5" spans="1:10" ht="21" customHeight="1" x14ac:dyDescent="0.25">
      <c r="A5" s="3" t="s">
        <v>50</v>
      </c>
      <c r="B5" s="97">
        <v>45107</v>
      </c>
      <c r="C5" s="97"/>
      <c r="D5" s="97"/>
      <c r="E5" s="97"/>
      <c r="F5" s="97"/>
      <c r="G5" s="16"/>
      <c r="H5" s="16"/>
      <c r="I5" s="16"/>
      <c r="J5" s="16"/>
    </row>
    <row r="6" spans="1:10" ht="21" customHeight="1" x14ac:dyDescent="0.25">
      <c r="A6" s="3" t="s">
        <v>2</v>
      </c>
      <c r="B6" s="94" t="str">
        <f>IF(AND(Travel!B7&lt;&gt;A22,Hospitality!B7&lt;&gt;A22,'All other expenses'!B7&lt;&gt;A22,'Gifts and benefits'!B7&lt;&gt;A22),A23,IF(AND(Travel!B7=A22,Hospitality!B7=A22,'All other expenses'!B7=A22,'Gifts and benefits'!B7=A22),A25,A24))</f>
        <v>Data and totals checked on all sheets</v>
      </c>
      <c r="C6" s="94"/>
      <c r="D6" s="94"/>
      <c r="E6" s="94"/>
      <c r="F6" s="94"/>
      <c r="G6" s="16"/>
      <c r="H6" s="16"/>
      <c r="I6" s="16"/>
      <c r="J6" s="16"/>
    </row>
    <row r="7" spans="1:10" ht="31" x14ac:dyDescent="0.25">
      <c r="A7" s="3" t="s">
        <v>124</v>
      </c>
      <c r="B7" s="93" t="s">
        <v>27</v>
      </c>
      <c r="C7" s="93"/>
      <c r="D7" s="93"/>
      <c r="E7" s="93"/>
      <c r="F7" s="93"/>
      <c r="G7" s="16"/>
      <c r="H7" s="16"/>
      <c r="I7" s="16"/>
      <c r="J7" s="16"/>
    </row>
    <row r="8" spans="1:10" ht="25.5" customHeight="1" x14ac:dyDescent="0.25">
      <c r="A8" s="3" t="s">
        <v>125</v>
      </c>
      <c r="B8" s="93" t="s">
        <v>121</v>
      </c>
      <c r="C8" s="93"/>
      <c r="D8" s="93"/>
      <c r="E8" s="93"/>
      <c r="F8" s="93"/>
      <c r="G8" s="16"/>
      <c r="H8" s="16"/>
      <c r="I8" s="16"/>
      <c r="J8" s="16"/>
    </row>
    <row r="9" spans="1:10" s="76" customFormat="1" ht="36" customHeight="1" x14ac:dyDescent="0.3">
      <c r="A9" s="70" t="s">
        <v>5</v>
      </c>
      <c r="B9" s="71" t="s">
        <v>6</v>
      </c>
      <c r="C9" s="71" t="s">
        <v>165</v>
      </c>
      <c r="D9" s="72"/>
      <c r="E9" s="73" t="s">
        <v>1</v>
      </c>
      <c r="F9" s="74" t="s">
        <v>7</v>
      </c>
      <c r="G9" s="75"/>
      <c r="H9" s="75"/>
      <c r="I9" s="75"/>
      <c r="J9" s="75"/>
    </row>
    <row r="10" spans="1:10" ht="27.75" customHeight="1" x14ac:dyDescent="0.35">
      <c r="A10" s="7" t="s">
        <v>8</v>
      </c>
      <c r="B10" s="44">
        <f>B14+B15+B16</f>
        <v>29554.74</v>
      </c>
      <c r="C10" s="50" t="str">
        <f>IF(Travel!B6="",A26,Travel!B6)</f>
        <v>Figures exclude GST</v>
      </c>
      <c r="D10" s="5"/>
      <c r="E10" s="7" t="s">
        <v>9</v>
      </c>
      <c r="F10" s="32">
        <f>'Gifts and benefits'!C12</f>
        <v>0</v>
      </c>
      <c r="G10" s="28"/>
      <c r="H10" s="28"/>
      <c r="I10" s="28"/>
      <c r="J10" s="28"/>
    </row>
    <row r="11" spans="1:10" ht="27.75" customHeight="1" x14ac:dyDescent="0.35">
      <c r="A11" s="7" t="s">
        <v>0</v>
      </c>
      <c r="B11" s="44">
        <f>Hospitality!B12</f>
        <v>0</v>
      </c>
      <c r="C11" s="50" t="str">
        <f>IF(Hospitality!B6="",A26,Hospitality!B6)</f>
        <v>Figures exclude GST</v>
      </c>
      <c r="D11" s="5"/>
      <c r="E11" s="7" t="s">
        <v>10</v>
      </c>
      <c r="F11" s="32">
        <f>'Gifts and benefits'!C13</f>
        <v>0</v>
      </c>
      <c r="G11" s="28"/>
      <c r="H11" s="28"/>
      <c r="I11" s="28"/>
      <c r="J11" s="28"/>
    </row>
    <row r="12" spans="1:10" ht="27.75" customHeight="1" x14ac:dyDescent="0.25">
      <c r="A12" s="7" t="s">
        <v>11</v>
      </c>
      <c r="B12" s="44">
        <f>'All other expenses'!B51</f>
        <v>2459.13</v>
      </c>
      <c r="C12" s="50" t="str">
        <f>IF('All other expenses'!B6="",A26,'All other expenses'!B6)</f>
        <v>Figures exclude GST</v>
      </c>
      <c r="D12" s="5"/>
      <c r="E12" s="7" t="s">
        <v>12</v>
      </c>
      <c r="F12" s="32">
        <f>'Gifts and benefits'!C14</f>
        <v>0</v>
      </c>
      <c r="G12" s="16"/>
      <c r="H12" s="16"/>
      <c r="I12" s="16"/>
      <c r="J12" s="16"/>
    </row>
    <row r="13" spans="1:10" ht="12.75" customHeight="1" x14ac:dyDescent="0.25">
      <c r="A13" s="6"/>
      <c r="B13" s="45"/>
      <c r="C13" s="51"/>
      <c r="D13" s="33"/>
      <c r="E13" s="5"/>
      <c r="F13" s="34"/>
      <c r="G13" s="16"/>
      <c r="H13" s="16"/>
      <c r="I13" s="16"/>
      <c r="J13" s="16"/>
    </row>
    <row r="14" spans="1:10" ht="27.75" customHeight="1" x14ac:dyDescent="0.25">
      <c r="A14" s="8" t="s">
        <v>13</v>
      </c>
      <c r="B14" s="46">
        <f>Travel!B15</f>
        <v>20994.61</v>
      </c>
      <c r="C14" s="52" t="str">
        <f>C10</f>
        <v>Figures exclude GST</v>
      </c>
      <c r="D14" s="5"/>
      <c r="E14" s="5"/>
      <c r="F14" s="34"/>
      <c r="G14" s="16"/>
      <c r="H14" s="16"/>
      <c r="I14" s="16"/>
      <c r="J14" s="16"/>
    </row>
    <row r="15" spans="1:10" ht="27.75" customHeight="1" x14ac:dyDescent="0.25">
      <c r="A15" s="8" t="s">
        <v>14</v>
      </c>
      <c r="B15" s="46">
        <f>Travel!B52</f>
        <v>8514.9900000000016</v>
      </c>
      <c r="C15" s="52" t="str">
        <f>C10</f>
        <v>Figures exclude GST</v>
      </c>
      <c r="D15" s="35"/>
      <c r="E15" s="5"/>
      <c r="F15" s="36"/>
      <c r="G15" s="16"/>
      <c r="H15" s="16"/>
      <c r="I15" s="16"/>
      <c r="J15" s="16"/>
    </row>
    <row r="16" spans="1:10" ht="27.75" customHeight="1" x14ac:dyDescent="0.25">
      <c r="A16" s="8" t="s">
        <v>15</v>
      </c>
      <c r="B16" s="46">
        <f>Travel!B59</f>
        <v>45.14</v>
      </c>
      <c r="C16" s="52" t="str">
        <f>C10</f>
        <v>Figures exclude GST</v>
      </c>
      <c r="D16" s="5"/>
      <c r="E16" s="5"/>
      <c r="F16" s="36"/>
      <c r="G16" s="16"/>
      <c r="H16" s="16"/>
      <c r="I16" s="16"/>
      <c r="J16" s="16"/>
    </row>
    <row r="17" spans="1:10" ht="13" hidden="1" x14ac:dyDescent="0.3">
      <c r="A17" s="11" t="s">
        <v>16</v>
      </c>
      <c r="B17" s="12"/>
      <c r="C17" s="12"/>
      <c r="D17" s="12"/>
      <c r="E17" s="12"/>
      <c r="F17" s="12"/>
      <c r="G17" s="16"/>
      <c r="H17" s="16"/>
      <c r="I17" s="16"/>
      <c r="J17" s="16"/>
    </row>
    <row r="18" spans="1:10" ht="12.75" hidden="1" customHeight="1" x14ac:dyDescent="0.25">
      <c r="A18" s="10" t="s">
        <v>17</v>
      </c>
      <c r="B18" s="4"/>
      <c r="C18" s="4"/>
      <c r="D18" s="10"/>
      <c r="E18" s="10"/>
      <c r="F18" s="10"/>
      <c r="G18" s="16"/>
      <c r="H18" s="16"/>
      <c r="I18" s="16"/>
      <c r="J18" s="16"/>
    </row>
    <row r="19" spans="1:10" hidden="1" x14ac:dyDescent="0.25">
      <c r="A19" s="9" t="s">
        <v>18</v>
      </c>
      <c r="B19" s="9"/>
      <c r="C19" s="9"/>
      <c r="D19" s="9"/>
      <c r="E19" s="9"/>
      <c r="F19" s="9"/>
      <c r="G19" s="16"/>
      <c r="H19" s="16"/>
      <c r="I19" s="16"/>
      <c r="J19" s="16"/>
    </row>
    <row r="20" spans="1:10" hidden="1" x14ac:dyDescent="0.25">
      <c r="A20" s="9" t="s">
        <v>19</v>
      </c>
      <c r="B20" s="9"/>
      <c r="C20" s="9"/>
      <c r="D20" s="9"/>
      <c r="E20" s="9"/>
      <c r="F20" s="9"/>
      <c r="G20" s="16"/>
      <c r="H20" s="16"/>
      <c r="I20" s="16"/>
      <c r="J20" s="16"/>
    </row>
    <row r="21" spans="1:10" hidden="1" x14ac:dyDescent="0.25">
      <c r="A21" s="10" t="s">
        <v>20</v>
      </c>
      <c r="B21" s="10"/>
      <c r="C21" s="10"/>
      <c r="D21" s="10"/>
      <c r="E21" s="10"/>
      <c r="F21" s="10"/>
      <c r="G21" s="16"/>
      <c r="H21" s="16"/>
      <c r="I21" s="16"/>
      <c r="J21" s="16"/>
    </row>
    <row r="22" spans="1:10" hidden="1" x14ac:dyDescent="0.25">
      <c r="A22" s="10" t="s">
        <v>21</v>
      </c>
      <c r="B22" s="10"/>
      <c r="C22" s="10"/>
      <c r="D22" s="10"/>
      <c r="E22" s="10"/>
      <c r="F22" s="10"/>
      <c r="G22" s="16"/>
      <c r="H22" s="16"/>
      <c r="I22" s="16"/>
      <c r="J22" s="16"/>
    </row>
    <row r="23" spans="1:10" hidden="1" x14ac:dyDescent="0.25">
      <c r="A23" s="9" t="s">
        <v>22</v>
      </c>
      <c r="B23" s="9"/>
      <c r="C23" s="9"/>
      <c r="D23" s="9"/>
      <c r="E23" s="9"/>
      <c r="F23" s="9"/>
      <c r="G23" s="16"/>
      <c r="H23" s="16"/>
      <c r="I23" s="16"/>
      <c r="J23" s="16"/>
    </row>
    <row r="24" spans="1:10" hidden="1" x14ac:dyDescent="0.25">
      <c r="A24" s="9" t="s">
        <v>23</v>
      </c>
      <c r="B24" s="9"/>
      <c r="C24" s="9"/>
      <c r="D24" s="9"/>
      <c r="E24" s="9"/>
      <c r="F24" s="9"/>
      <c r="G24" s="16"/>
      <c r="H24" s="16"/>
      <c r="I24" s="16"/>
      <c r="J24" s="16"/>
    </row>
    <row r="25" spans="1:10" hidden="1" x14ac:dyDescent="0.25">
      <c r="A25" s="9" t="s">
        <v>24</v>
      </c>
      <c r="B25" s="9"/>
      <c r="C25" s="9"/>
      <c r="D25" s="9"/>
      <c r="E25" s="9"/>
      <c r="F25" s="9"/>
      <c r="G25" s="16"/>
      <c r="H25" s="16"/>
      <c r="I25" s="16"/>
      <c r="J25" s="16"/>
    </row>
    <row r="26" spans="1:10" hidden="1" x14ac:dyDescent="0.25">
      <c r="A26" s="10" t="s">
        <v>25</v>
      </c>
      <c r="B26" s="10"/>
      <c r="C26" s="10"/>
      <c r="D26" s="10"/>
      <c r="E26" s="10"/>
      <c r="F26" s="10"/>
      <c r="G26" s="16"/>
      <c r="H26" s="16"/>
      <c r="I26" s="16"/>
      <c r="J26" s="16"/>
    </row>
    <row r="27" spans="1:10" hidden="1" x14ac:dyDescent="0.25">
      <c r="A27" s="10" t="s">
        <v>26</v>
      </c>
      <c r="B27" s="10"/>
      <c r="C27" s="10"/>
      <c r="D27" s="10"/>
      <c r="E27" s="10"/>
      <c r="F27" s="10"/>
      <c r="G27" s="16"/>
      <c r="H27" s="16"/>
      <c r="I27" s="16"/>
      <c r="J27" s="16"/>
    </row>
    <row r="28" spans="1:10" hidden="1" x14ac:dyDescent="0.25">
      <c r="A28" s="9" t="s">
        <v>3</v>
      </c>
      <c r="B28" s="48"/>
      <c r="C28" s="48"/>
      <c r="D28" s="48"/>
      <c r="E28" s="48"/>
      <c r="F28" s="48"/>
      <c r="G28" s="16"/>
      <c r="H28" s="16"/>
      <c r="I28" s="16"/>
      <c r="J28" s="16"/>
    </row>
    <row r="29" spans="1:10" hidden="1" x14ac:dyDescent="0.25">
      <c r="A29" s="9" t="s">
        <v>27</v>
      </c>
      <c r="B29" s="48"/>
      <c r="C29" s="48"/>
      <c r="D29" s="48"/>
      <c r="E29" s="48"/>
      <c r="F29" s="48"/>
      <c r="G29" s="16"/>
      <c r="H29" s="16"/>
      <c r="I29" s="16"/>
      <c r="J29" s="16"/>
    </row>
    <row r="30" spans="1:10" hidden="1" x14ac:dyDescent="0.25">
      <c r="A30" s="9" t="s">
        <v>4</v>
      </c>
      <c r="B30" s="48"/>
      <c r="C30" s="48"/>
      <c r="D30" s="48"/>
      <c r="E30" s="48"/>
      <c r="F30" s="48"/>
      <c r="G30" s="16"/>
      <c r="H30" s="16"/>
      <c r="I30" s="16"/>
      <c r="J30" s="16"/>
    </row>
    <row r="31" spans="1:10" hidden="1" x14ac:dyDescent="0.25">
      <c r="A31" s="10" t="s">
        <v>28</v>
      </c>
      <c r="B31" s="4"/>
      <c r="C31" s="4"/>
      <c r="D31" s="4"/>
      <c r="E31" s="4"/>
      <c r="F31" s="4"/>
      <c r="G31" s="16"/>
      <c r="H31" s="16"/>
      <c r="I31" s="16"/>
      <c r="J31" s="16"/>
    </row>
    <row r="32" spans="1:10" hidden="1" x14ac:dyDescent="0.25">
      <c r="A32" s="4" t="s">
        <v>29</v>
      </c>
      <c r="B32" s="4"/>
      <c r="C32" s="4"/>
      <c r="D32" s="4"/>
      <c r="E32" s="4"/>
      <c r="F32" s="4"/>
      <c r="G32" s="16"/>
      <c r="H32" s="16"/>
      <c r="I32" s="16"/>
      <c r="J32" s="16"/>
    </row>
    <row r="33" spans="1:10" hidden="1" x14ac:dyDescent="0.25">
      <c r="A33" s="4" t="s">
        <v>30</v>
      </c>
      <c r="B33" s="4"/>
      <c r="C33" s="4"/>
      <c r="D33" s="4"/>
      <c r="E33" s="4"/>
      <c r="F33" s="4"/>
      <c r="G33" s="16"/>
      <c r="H33" s="16"/>
      <c r="I33" s="16"/>
      <c r="J33" s="16"/>
    </row>
    <row r="34" spans="1:10" hidden="1" x14ac:dyDescent="0.25">
      <c r="A34" s="4" t="s">
        <v>31</v>
      </c>
      <c r="B34" s="4"/>
      <c r="C34" s="4"/>
      <c r="D34" s="4"/>
      <c r="E34" s="4"/>
      <c r="F34" s="4"/>
      <c r="G34" s="16"/>
      <c r="H34" s="16"/>
      <c r="I34" s="16"/>
      <c r="J34" s="16"/>
    </row>
    <row r="35" spans="1:10" hidden="1" x14ac:dyDescent="0.25">
      <c r="A35" s="4" t="s">
        <v>32</v>
      </c>
      <c r="B35" s="4"/>
      <c r="C35" s="4"/>
      <c r="D35" s="4"/>
      <c r="E35" s="4"/>
      <c r="F35" s="4"/>
      <c r="G35" s="16"/>
      <c r="H35" s="16"/>
      <c r="I35" s="16"/>
      <c r="J35" s="16"/>
    </row>
    <row r="36" spans="1:10" hidden="1" x14ac:dyDescent="0.25">
      <c r="A36" s="4" t="s">
        <v>33</v>
      </c>
      <c r="B36" s="4"/>
      <c r="C36" s="4"/>
      <c r="D36" s="4"/>
      <c r="E36" s="4"/>
      <c r="F36" s="4"/>
      <c r="G36" s="16"/>
      <c r="H36" s="16"/>
      <c r="I36" s="16"/>
      <c r="J36" s="16"/>
    </row>
    <row r="37" spans="1:10" hidden="1" x14ac:dyDescent="0.25">
      <c r="A37" s="49" t="s">
        <v>34</v>
      </c>
      <c r="B37" s="48"/>
      <c r="C37" s="48"/>
      <c r="D37" s="48"/>
      <c r="E37" s="48"/>
      <c r="F37" s="48"/>
      <c r="G37" s="16"/>
      <c r="H37" s="16"/>
      <c r="I37" s="16"/>
      <c r="J37" s="16"/>
    </row>
    <row r="38" spans="1:10" hidden="1" x14ac:dyDescent="0.25">
      <c r="A38" s="48" t="s">
        <v>35</v>
      </c>
      <c r="B38" s="48"/>
      <c r="C38" s="48"/>
      <c r="D38" s="48"/>
      <c r="E38" s="48"/>
      <c r="F38" s="48"/>
      <c r="G38" s="16"/>
      <c r="H38" s="16"/>
      <c r="I38" s="16"/>
      <c r="J38" s="16"/>
    </row>
    <row r="39" spans="1:10" hidden="1" x14ac:dyDescent="0.25">
      <c r="A39" s="37">
        <v>-20000</v>
      </c>
      <c r="B39" s="4"/>
      <c r="C39" s="4"/>
      <c r="D39" s="4"/>
      <c r="E39" s="4"/>
      <c r="F39" s="4"/>
      <c r="G39" s="16"/>
      <c r="H39" s="16"/>
      <c r="I39" s="16"/>
      <c r="J39" s="16"/>
    </row>
    <row r="40" spans="1:10" ht="25" hidden="1" x14ac:dyDescent="0.25">
      <c r="A40" s="64" t="s">
        <v>36</v>
      </c>
      <c r="B40" s="48"/>
      <c r="C40" s="48"/>
      <c r="D40" s="48"/>
      <c r="E40" s="48"/>
      <c r="F40" s="48"/>
      <c r="G40" s="16"/>
      <c r="H40" s="16"/>
      <c r="I40" s="16"/>
      <c r="J40" s="16"/>
    </row>
    <row r="41" spans="1:10" ht="25" hidden="1" x14ac:dyDescent="0.25">
      <c r="A41" s="64" t="s">
        <v>37</v>
      </c>
      <c r="B41" s="48"/>
      <c r="C41" s="48"/>
      <c r="D41" s="48"/>
      <c r="E41" s="48"/>
      <c r="F41" s="48"/>
      <c r="G41" s="16"/>
      <c r="H41" s="16"/>
      <c r="I41" s="16"/>
      <c r="J41" s="16"/>
    </row>
    <row r="42" spans="1:10" ht="25" hidden="1" x14ac:dyDescent="0.25">
      <c r="A42" s="65" t="s">
        <v>38</v>
      </c>
      <c r="B42" s="4"/>
      <c r="C42" s="4"/>
      <c r="D42" s="4"/>
      <c r="E42" s="4"/>
      <c r="F42" s="4"/>
      <c r="G42" s="16"/>
      <c r="H42" s="16"/>
      <c r="I42" s="16"/>
      <c r="J42" s="16"/>
    </row>
    <row r="43" spans="1:10" ht="25" hidden="1" x14ac:dyDescent="0.25">
      <c r="A43" s="65" t="s">
        <v>39</v>
      </c>
      <c r="B43" s="4"/>
      <c r="C43" s="4"/>
      <c r="D43" s="4"/>
      <c r="E43" s="4"/>
      <c r="F43" s="4"/>
      <c r="G43" s="16"/>
      <c r="H43" s="16"/>
      <c r="I43" s="16"/>
      <c r="J43" s="16"/>
    </row>
    <row r="44" spans="1:10" ht="37.5" hidden="1" x14ac:dyDescent="0.3">
      <c r="A44" s="65" t="s">
        <v>40</v>
      </c>
      <c r="B44" s="57"/>
      <c r="C44" s="57"/>
      <c r="D44" s="57"/>
      <c r="E44" s="10"/>
      <c r="F44" s="10"/>
      <c r="G44" s="16"/>
      <c r="H44" s="16"/>
      <c r="I44" s="16"/>
      <c r="J44" s="16"/>
    </row>
    <row r="45" spans="1:10" ht="13" hidden="1" x14ac:dyDescent="0.3">
      <c r="A45" s="62" t="s">
        <v>41</v>
      </c>
      <c r="B45" s="56"/>
      <c r="C45" s="56"/>
      <c r="D45" s="56"/>
      <c r="E45" s="9"/>
      <c r="F45" s="9" t="b">
        <v>1</v>
      </c>
      <c r="G45" s="16"/>
      <c r="H45" s="16"/>
      <c r="I45" s="16"/>
      <c r="J45" s="16"/>
    </row>
    <row r="46" spans="1:10" ht="13" hidden="1" x14ac:dyDescent="0.3">
      <c r="A46" s="63" t="s">
        <v>42</v>
      </c>
      <c r="B46" s="62"/>
      <c r="C46" s="62"/>
      <c r="D46" s="62"/>
      <c r="E46" s="9"/>
      <c r="F46" s="9" t="b">
        <v>0</v>
      </c>
      <c r="G46" s="16"/>
      <c r="H46" s="16"/>
      <c r="I46" s="16"/>
      <c r="J46" s="16"/>
    </row>
    <row r="47" spans="1:10" ht="13" hidden="1" x14ac:dyDescent="0.25">
      <c r="A47" s="66"/>
      <c r="B47" s="58">
        <f>COUNT(Travel!B12:B13)</f>
        <v>2</v>
      </c>
      <c r="C47" s="58"/>
      <c r="D47" s="58">
        <f>COUNTIF(Travel!D12:D13,"*")</f>
        <v>2</v>
      </c>
      <c r="E47" s="59"/>
      <c r="F47" s="59" t="b">
        <f>MIN(B47,D47)=MAX(B47,D47)</f>
        <v>1</v>
      </c>
      <c r="G47" s="16"/>
      <c r="H47" s="16"/>
      <c r="I47" s="16"/>
      <c r="J47" s="16"/>
    </row>
    <row r="48" spans="1:10" ht="13" hidden="1" x14ac:dyDescent="0.25">
      <c r="A48" s="66" t="s">
        <v>43</v>
      </c>
      <c r="B48" s="58">
        <f>COUNT(Travel!B19:B51)</f>
        <v>33</v>
      </c>
      <c r="C48" s="58"/>
      <c r="D48" s="58">
        <f>COUNTIF(Travel!D19:D51,"*")</f>
        <v>33</v>
      </c>
      <c r="E48" s="59"/>
      <c r="F48" s="59" t="b">
        <f>MIN(B48,D48)=MAX(B48,D48)</f>
        <v>1</v>
      </c>
    </row>
    <row r="49" spans="1:6" ht="13" hidden="1" x14ac:dyDescent="0.3">
      <c r="A49" s="67"/>
      <c r="B49" s="58">
        <f>COUNT(Travel!B56:B58)</f>
        <v>3</v>
      </c>
      <c r="C49" s="58"/>
      <c r="D49" s="58">
        <f>COUNTIF(Travel!D56:D58,"*")</f>
        <v>3</v>
      </c>
      <c r="E49" s="59"/>
      <c r="F49" s="59" t="b">
        <f>MIN(B49,D49)=MAX(B49,D49)</f>
        <v>1</v>
      </c>
    </row>
    <row r="50" spans="1:6" ht="13" hidden="1" x14ac:dyDescent="0.3">
      <c r="A50" s="68" t="s">
        <v>44</v>
      </c>
      <c r="B50" s="60">
        <f>COUNT(Hospitality!B11:B11)</f>
        <v>0</v>
      </c>
      <c r="C50" s="60"/>
      <c r="D50" s="60">
        <f>COUNTIF(Hospitality!D11:D11,"*")</f>
        <v>0</v>
      </c>
      <c r="E50" s="61"/>
      <c r="F50" s="61" t="b">
        <f>MIN(B50,D50)=MAX(B50,D50)</f>
        <v>1</v>
      </c>
    </row>
    <row r="51" spans="1:6" ht="13" hidden="1" x14ac:dyDescent="0.3">
      <c r="A51" s="69" t="s">
        <v>45</v>
      </c>
      <c r="B51" s="59">
        <f>COUNT('All other expenses'!B11:B50)</f>
        <v>40</v>
      </c>
      <c r="C51" s="59"/>
      <c r="D51" s="59">
        <f>COUNTIF('All other expenses'!D11:D50,"*")</f>
        <v>40</v>
      </c>
      <c r="E51" s="59"/>
      <c r="F51" s="59" t="b">
        <f>MIN(B51,D51)=MAX(B51,D51)</f>
        <v>1</v>
      </c>
    </row>
    <row r="52" spans="1:6" ht="13" hidden="1" x14ac:dyDescent="0.3">
      <c r="A52" s="68" t="s">
        <v>46</v>
      </c>
      <c r="B52" s="60">
        <f>COUNTIF('Gifts and benefits'!B11:B11,"*")</f>
        <v>1</v>
      </c>
      <c r="C52" s="60">
        <f>COUNTIF('Gifts and benefits'!C11:C11,"*")</f>
        <v>0</v>
      </c>
      <c r="D52" s="60"/>
      <c r="E52" s="60">
        <f>COUNTA('Gifts and benefits'!E11:E11)</f>
        <v>0</v>
      </c>
      <c r="F52" s="61" t="b">
        <f>MIN(B52,C52,E52)=MAX(B52,C52,E52)</f>
        <v>0</v>
      </c>
    </row>
  </sheetData>
  <sheetProtection formatCells="0" insertRows="0" deleteRows="0"/>
  <mergeCells count="8">
    <mergeCell ref="B8:F8"/>
    <mergeCell ref="B7:F7"/>
    <mergeCell ref="B6:F6"/>
    <mergeCell ref="A1:F1"/>
    <mergeCell ref="B2:F2"/>
    <mergeCell ref="B3:F3"/>
    <mergeCell ref="B4:F4"/>
    <mergeCell ref="B5:F5"/>
  </mergeCells>
  <conditionalFormatting sqref="B7:F7">
    <cfRule type="cellIs" dxfId="1" priority="3" operator="equal">
      <formula>$A$28</formula>
    </cfRule>
  </conditionalFormatting>
  <conditionalFormatting sqref="B8:F8">
    <cfRule type="cellIs" dxfId="0" priority="1" operator="equal">
      <formula>$A$30</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$A$28:$A$29</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83256A55-05E6-4169-A014-A1D07131F7A3}"/>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4"/>
  <sheetViews>
    <sheetView zoomScaleNormal="100" workbookViewId="0">
      <selection activeCell="D13" sqref="D1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hidden="1" customWidth="1"/>
    <col min="7" max="9" width="9.1796875" hidden="1" customWidth="1"/>
    <col min="10" max="13" width="0" hidden="1" customWidth="1"/>
    <col min="14" max="16384" width="9.1796875" hidden="1"/>
  </cols>
  <sheetData>
    <row r="1" spans="1:6" ht="26.25" customHeight="1" x14ac:dyDescent="0.25">
      <c r="A1" s="100" t="s">
        <v>142</v>
      </c>
      <c r="B1" s="100"/>
      <c r="C1" s="100"/>
      <c r="D1" s="100"/>
      <c r="E1" s="100"/>
      <c r="F1" s="16"/>
    </row>
    <row r="2" spans="1:6" ht="21" customHeight="1" x14ac:dyDescent="0.25">
      <c r="A2" s="3" t="s">
        <v>47</v>
      </c>
      <c r="B2" s="98" t="str">
        <f>'Summary and sign-off'!B2:F2</f>
        <v>Tertiary Education Commission</v>
      </c>
      <c r="C2" s="98"/>
      <c r="D2" s="98"/>
      <c r="E2" s="98"/>
      <c r="F2" s="16"/>
    </row>
    <row r="3" spans="1:6" ht="31" x14ac:dyDescent="0.25">
      <c r="A3" s="3" t="s">
        <v>48</v>
      </c>
      <c r="B3" s="98" t="str">
        <f>'Summary and sign-off'!B3:F3</f>
        <v>Tim Fowler</v>
      </c>
      <c r="C3" s="98"/>
      <c r="D3" s="98"/>
      <c r="E3" s="98"/>
      <c r="F3" s="16"/>
    </row>
    <row r="4" spans="1:6" ht="21" customHeight="1" x14ac:dyDescent="0.25">
      <c r="A4" s="3" t="s">
        <v>49</v>
      </c>
      <c r="B4" s="98">
        <f>'Summary and sign-off'!B4:F4</f>
        <v>44743</v>
      </c>
      <c r="C4" s="98"/>
      <c r="D4" s="98"/>
      <c r="E4" s="98"/>
      <c r="F4" s="16"/>
    </row>
    <row r="5" spans="1:6" ht="21" customHeight="1" x14ac:dyDescent="0.25">
      <c r="A5" s="3" t="s">
        <v>50</v>
      </c>
      <c r="B5" s="98">
        <f>'Summary and sign-off'!B5:F5</f>
        <v>45107</v>
      </c>
      <c r="C5" s="98"/>
      <c r="D5" s="98"/>
      <c r="E5" s="98"/>
      <c r="F5" s="16"/>
    </row>
    <row r="6" spans="1:6" ht="21" customHeight="1" x14ac:dyDescent="0.25">
      <c r="A6" s="3" t="s">
        <v>51</v>
      </c>
      <c r="B6" s="93" t="s">
        <v>19</v>
      </c>
      <c r="C6" s="93"/>
      <c r="D6" s="93"/>
      <c r="E6" s="93"/>
      <c r="F6" s="16"/>
    </row>
    <row r="7" spans="1:6" ht="21" customHeight="1" x14ac:dyDescent="0.25">
      <c r="A7" s="3" t="s">
        <v>2</v>
      </c>
      <c r="B7" s="93" t="s">
        <v>21</v>
      </c>
      <c r="C7" s="93"/>
      <c r="D7" s="93"/>
      <c r="E7" s="93"/>
      <c r="F7" s="16"/>
    </row>
    <row r="8" spans="1:6" ht="36" customHeight="1" x14ac:dyDescent="0.3">
      <c r="A8" s="102" t="s">
        <v>52</v>
      </c>
      <c r="B8" s="103"/>
      <c r="C8" s="103"/>
      <c r="D8" s="103"/>
      <c r="E8" s="103"/>
      <c r="F8" s="18"/>
    </row>
    <row r="9" spans="1:6" ht="36" customHeight="1" x14ac:dyDescent="0.3">
      <c r="A9" s="104" t="s">
        <v>131</v>
      </c>
      <c r="B9" s="105"/>
      <c r="C9" s="105"/>
      <c r="D9" s="105"/>
      <c r="E9" s="105"/>
      <c r="F9" s="18"/>
    </row>
    <row r="10" spans="1:6" ht="24.75" customHeight="1" x14ac:dyDescent="0.35">
      <c r="A10" s="101" t="s">
        <v>53</v>
      </c>
      <c r="B10" s="106"/>
      <c r="C10" s="101"/>
      <c r="D10" s="101"/>
      <c r="E10" s="101"/>
      <c r="F10" s="28"/>
    </row>
    <row r="11" spans="1:6" ht="28.5" customHeight="1" x14ac:dyDescent="0.25">
      <c r="A11" s="23" t="s">
        <v>127</v>
      </c>
      <c r="B11" s="23" t="s">
        <v>6</v>
      </c>
      <c r="C11" s="23" t="s">
        <v>126</v>
      </c>
      <c r="D11" s="23" t="s">
        <v>128</v>
      </c>
      <c r="E11" s="23" t="s">
        <v>54</v>
      </c>
      <c r="F11" s="29"/>
    </row>
    <row r="12" spans="1:6" s="2" customFormat="1" ht="37.5" x14ac:dyDescent="0.25">
      <c r="A12" s="92" t="s">
        <v>145</v>
      </c>
      <c r="B12" s="83">
        <v>14848.18</v>
      </c>
      <c r="C12" s="84" t="s">
        <v>158</v>
      </c>
      <c r="D12" s="84" t="s">
        <v>169</v>
      </c>
      <c r="E12" s="85" t="s">
        <v>144</v>
      </c>
      <c r="F12" s="1"/>
    </row>
    <row r="13" spans="1:6" s="2" customFormat="1" ht="25" x14ac:dyDescent="0.25">
      <c r="A13" s="92" t="s">
        <v>145</v>
      </c>
      <c r="B13" s="83">
        <v>6146.43</v>
      </c>
      <c r="C13" s="84" t="s">
        <v>158</v>
      </c>
      <c r="D13" s="84" t="s">
        <v>170</v>
      </c>
      <c r="E13" s="85" t="s">
        <v>144</v>
      </c>
      <c r="F13" s="1"/>
    </row>
    <row r="14" spans="1:6" s="2" customFormat="1" ht="42" customHeight="1" x14ac:dyDescent="0.25">
      <c r="A14" s="107" t="s">
        <v>166</v>
      </c>
      <c r="B14" s="107"/>
      <c r="C14" s="107"/>
      <c r="D14" s="107"/>
      <c r="E14" s="107"/>
      <c r="F14" s="1"/>
    </row>
    <row r="15" spans="1:6" ht="19.5" customHeight="1" x14ac:dyDescent="0.25">
      <c r="A15" s="54" t="s">
        <v>55</v>
      </c>
      <c r="B15" s="55">
        <f>SUM(B12:B13)</f>
        <v>20994.61</v>
      </c>
      <c r="C15" s="91"/>
      <c r="D15" s="99"/>
      <c r="E15" s="99"/>
      <c r="F15" s="16"/>
    </row>
    <row r="16" spans="1:6" ht="10.5" customHeight="1" x14ac:dyDescent="0.3">
      <c r="A16" s="16"/>
      <c r="B16" s="18"/>
      <c r="C16" s="16"/>
      <c r="D16" s="16"/>
      <c r="E16" s="16"/>
      <c r="F16" s="16"/>
    </row>
    <row r="17" spans="1:6" ht="24.75" customHeight="1" x14ac:dyDescent="0.35">
      <c r="A17" s="101" t="s">
        <v>56</v>
      </c>
      <c r="B17" s="101"/>
      <c r="C17" s="101"/>
      <c r="D17" s="101"/>
      <c r="E17" s="101"/>
      <c r="F17" s="28"/>
    </row>
    <row r="18" spans="1:6" ht="32.5" customHeight="1" x14ac:dyDescent="0.25">
      <c r="A18" s="23" t="s">
        <v>127</v>
      </c>
      <c r="B18" s="23" t="s">
        <v>6</v>
      </c>
      <c r="C18" s="23" t="s">
        <v>126</v>
      </c>
      <c r="D18" s="23" t="s">
        <v>128</v>
      </c>
      <c r="E18" s="23" t="s">
        <v>54</v>
      </c>
      <c r="F18" s="29"/>
    </row>
    <row r="19" spans="1:6" s="2" customFormat="1" x14ac:dyDescent="0.25">
      <c r="A19" s="82">
        <v>44722</v>
      </c>
      <c r="B19" s="83">
        <v>73.47</v>
      </c>
      <c r="C19" s="84" t="s">
        <v>146</v>
      </c>
      <c r="D19" s="84" t="s">
        <v>147</v>
      </c>
      <c r="E19" s="85" t="s">
        <v>75</v>
      </c>
      <c r="F19" s="1"/>
    </row>
    <row r="20" spans="1:6" s="2" customFormat="1" x14ac:dyDescent="0.25">
      <c r="A20" s="82">
        <v>44762</v>
      </c>
      <c r="B20" s="83">
        <v>-261.22000000000003</v>
      </c>
      <c r="C20" s="84" t="s">
        <v>153</v>
      </c>
      <c r="D20" s="84" t="s">
        <v>69</v>
      </c>
      <c r="E20" s="85" t="s">
        <v>72</v>
      </c>
      <c r="F20" s="1"/>
    </row>
    <row r="21" spans="1:6" s="2" customFormat="1" x14ac:dyDescent="0.25">
      <c r="A21" s="82">
        <v>44797</v>
      </c>
      <c r="B21" s="83">
        <v>607.44000000000005</v>
      </c>
      <c r="C21" s="84" t="s">
        <v>153</v>
      </c>
      <c r="D21" s="84" t="s">
        <v>69</v>
      </c>
      <c r="E21" s="85" t="s">
        <v>72</v>
      </c>
      <c r="F21" s="1"/>
    </row>
    <row r="22" spans="1:6" s="2" customFormat="1" x14ac:dyDescent="0.25">
      <c r="A22" s="82">
        <v>44797</v>
      </c>
      <c r="B22" s="83">
        <v>474.45000000000005</v>
      </c>
      <c r="C22" s="84" t="s">
        <v>153</v>
      </c>
      <c r="D22" s="84" t="s">
        <v>164</v>
      </c>
      <c r="E22" s="85" t="s">
        <v>72</v>
      </c>
      <c r="F22" s="1"/>
    </row>
    <row r="23" spans="1:6" s="2" customFormat="1" x14ac:dyDescent="0.25">
      <c r="A23" s="82">
        <v>44797</v>
      </c>
      <c r="B23" s="83">
        <v>170.05</v>
      </c>
      <c r="C23" s="84" t="s">
        <v>153</v>
      </c>
      <c r="D23" s="84" t="s">
        <v>147</v>
      </c>
      <c r="E23" s="85" t="s">
        <v>72</v>
      </c>
      <c r="F23" s="1"/>
    </row>
    <row r="24" spans="1:6" s="2" customFormat="1" x14ac:dyDescent="0.25">
      <c r="A24" s="82">
        <v>44852</v>
      </c>
      <c r="B24" s="83">
        <v>535.99</v>
      </c>
      <c r="C24" s="84" t="s">
        <v>148</v>
      </c>
      <c r="D24" s="84" t="s">
        <v>69</v>
      </c>
      <c r="E24" s="85" t="s">
        <v>73</v>
      </c>
      <c r="F24" s="1"/>
    </row>
    <row r="25" spans="1:6" s="2" customFormat="1" x14ac:dyDescent="0.25">
      <c r="A25" s="82">
        <v>44852</v>
      </c>
      <c r="B25" s="83">
        <v>53.91</v>
      </c>
      <c r="C25" s="84" t="s">
        <v>148</v>
      </c>
      <c r="D25" s="84" t="s">
        <v>74</v>
      </c>
      <c r="E25" s="85" t="s">
        <v>73</v>
      </c>
      <c r="F25" s="1"/>
    </row>
    <row r="26" spans="1:6" s="2" customFormat="1" x14ac:dyDescent="0.25">
      <c r="A26" s="82">
        <v>44852</v>
      </c>
      <c r="B26" s="83">
        <v>102.61</v>
      </c>
      <c r="C26" s="84" t="s">
        <v>148</v>
      </c>
      <c r="D26" s="84" t="s">
        <v>74</v>
      </c>
      <c r="E26" s="85" t="s">
        <v>73</v>
      </c>
      <c r="F26" s="1"/>
    </row>
    <row r="27" spans="1:6" s="2" customFormat="1" x14ac:dyDescent="0.25">
      <c r="A27" s="82">
        <v>44890</v>
      </c>
      <c r="B27" s="83">
        <v>657.46</v>
      </c>
      <c r="C27" s="84" t="s">
        <v>149</v>
      </c>
      <c r="D27" s="84" t="s">
        <v>69</v>
      </c>
      <c r="E27" s="85" t="s">
        <v>75</v>
      </c>
      <c r="F27" s="1"/>
    </row>
    <row r="28" spans="1:6" s="2" customFormat="1" x14ac:dyDescent="0.25">
      <c r="A28" s="82">
        <v>44890</v>
      </c>
      <c r="B28" s="83">
        <v>53.91</v>
      </c>
      <c r="C28" s="84" t="s">
        <v>149</v>
      </c>
      <c r="D28" s="84" t="s">
        <v>74</v>
      </c>
      <c r="E28" s="85" t="s">
        <v>75</v>
      </c>
      <c r="F28" s="1"/>
    </row>
    <row r="29" spans="1:6" s="2" customFormat="1" x14ac:dyDescent="0.25">
      <c r="A29" s="82">
        <v>44890</v>
      </c>
      <c r="B29" s="83">
        <v>93.740000000000009</v>
      </c>
      <c r="C29" s="84" t="s">
        <v>149</v>
      </c>
      <c r="D29" s="84" t="s">
        <v>154</v>
      </c>
      <c r="E29" s="85" t="s">
        <v>75</v>
      </c>
      <c r="F29" s="1"/>
    </row>
    <row r="30" spans="1:6" s="2" customFormat="1" x14ac:dyDescent="0.25">
      <c r="A30" s="82">
        <v>44939</v>
      </c>
      <c r="B30" s="83">
        <v>507.31</v>
      </c>
      <c r="C30" s="84" t="s">
        <v>150</v>
      </c>
      <c r="D30" s="84" t="s">
        <v>69</v>
      </c>
      <c r="E30" s="85" t="s">
        <v>73</v>
      </c>
      <c r="F30" s="1"/>
    </row>
    <row r="31" spans="1:6" s="2" customFormat="1" x14ac:dyDescent="0.25">
      <c r="A31" s="82">
        <v>44939</v>
      </c>
      <c r="B31" s="83">
        <v>53.91</v>
      </c>
      <c r="C31" s="84" t="s">
        <v>150</v>
      </c>
      <c r="D31" s="84" t="s">
        <v>74</v>
      </c>
      <c r="E31" s="85" t="s">
        <v>73</v>
      </c>
      <c r="F31" s="1"/>
    </row>
    <row r="32" spans="1:6" s="2" customFormat="1" x14ac:dyDescent="0.25">
      <c r="A32" s="82">
        <v>44939</v>
      </c>
      <c r="B32" s="83">
        <v>180.42</v>
      </c>
      <c r="C32" s="84" t="s">
        <v>150</v>
      </c>
      <c r="D32" s="84" t="s">
        <v>147</v>
      </c>
      <c r="E32" s="85" t="s">
        <v>73</v>
      </c>
      <c r="F32" s="1"/>
    </row>
    <row r="33" spans="1:6" s="2" customFormat="1" x14ac:dyDescent="0.25">
      <c r="A33" s="82">
        <v>44977</v>
      </c>
      <c r="B33" s="83">
        <v>472.26</v>
      </c>
      <c r="C33" s="84" t="s">
        <v>151</v>
      </c>
      <c r="D33" s="84" t="s">
        <v>69</v>
      </c>
      <c r="E33" s="85" t="s">
        <v>73</v>
      </c>
      <c r="F33" s="1"/>
    </row>
    <row r="34" spans="1:6" s="2" customFormat="1" x14ac:dyDescent="0.25">
      <c r="A34" s="82">
        <v>44977</v>
      </c>
      <c r="B34" s="83">
        <v>53.91</v>
      </c>
      <c r="C34" s="84" t="s">
        <v>151</v>
      </c>
      <c r="D34" s="84" t="s">
        <v>74</v>
      </c>
      <c r="E34" s="85" t="s">
        <v>73</v>
      </c>
      <c r="F34" s="1"/>
    </row>
    <row r="35" spans="1:6" s="2" customFormat="1" ht="25" x14ac:dyDescent="0.25">
      <c r="A35" s="82">
        <v>44986</v>
      </c>
      <c r="B35" s="83">
        <v>552.02</v>
      </c>
      <c r="C35" s="84" t="s">
        <v>163</v>
      </c>
      <c r="D35" s="84" t="s">
        <v>69</v>
      </c>
      <c r="E35" s="85" t="s">
        <v>73</v>
      </c>
      <c r="F35" s="1"/>
    </row>
    <row r="36" spans="1:6" s="2" customFormat="1" x14ac:dyDescent="0.25">
      <c r="A36" s="82">
        <v>45000</v>
      </c>
      <c r="B36" s="83">
        <v>427.18</v>
      </c>
      <c r="C36" s="84" t="s">
        <v>152</v>
      </c>
      <c r="D36" s="84" t="s">
        <v>69</v>
      </c>
      <c r="E36" s="85" t="s">
        <v>75</v>
      </c>
      <c r="F36" s="1"/>
    </row>
    <row r="37" spans="1:6" s="2" customFormat="1" x14ac:dyDescent="0.25">
      <c r="A37" s="82">
        <v>45000</v>
      </c>
      <c r="B37" s="83">
        <v>57.39</v>
      </c>
      <c r="C37" s="84" t="s">
        <v>152</v>
      </c>
      <c r="D37" s="84" t="s">
        <v>74</v>
      </c>
      <c r="E37" s="85" t="s">
        <v>75</v>
      </c>
      <c r="F37" s="1"/>
    </row>
    <row r="38" spans="1:6" s="2" customFormat="1" x14ac:dyDescent="0.25">
      <c r="A38" s="82">
        <v>45000</v>
      </c>
      <c r="B38" s="83">
        <v>73.47</v>
      </c>
      <c r="C38" s="84" t="s">
        <v>152</v>
      </c>
      <c r="D38" s="84" t="s">
        <v>147</v>
      </c>
      <c r="E38" s="85" t="s">
        <v>75</v>
      </c>
      <c r="F38" s="1"/>
    </row>
    <row r="39" spans="1:6" s="2" customFormat="1" x14ac:dyDescent="0.25">
      <c r="A39" s="82">
        <v>45002</v>
      </c>
      <c r="B39" s="83">
        <v>501.19</v>
      </c>
      <c r="C39" s="84" t="s">
        <v>155</v>
      </c>
      <c r="D39" s="84" t="s">
        <v>69</v>
      </c>
      <c r="E39" s="85" t="s">
        <v>73</v>
      </c>
      <c r="F39" s="1"/>
    </row>
    <row r="40" spans="1:6" s="2" customFormat="1" x14ac:dyDescent="0.25">
      <c r="A40" s="82">
        <v>45002</v>
      </c>
      <c r="B40" s="83">
        <v>322.3</v>
      </c>
      <c r="C40" s="84" t="s">
        <v>155</v>
      </c>
      <c r="D40" s="84" t="s">
        <v>167</v>
      </c>
      <c r="E40" s="85" t="s">
        <v>73</v>
      </c>
      <c r="F40" s="1"/>
    </row>
    <row r="41" spans="1:6" s="2" customFormat="1" x14ac:dyDescent="0.25">
      <c r="A41" s="82">
        <v>45002</v>
      </c>
      <c r="B41" s="83">
        <v>57.39</v>
      </c>
      <c r="C41" s="84" t="s">
        <v>155</v>
      </c>
      <c r="D41" s="84" t="s">
        <v>74</v>
      </c>
      <c r="E41" s="85" t="s">
        <v>73</v>
      </c>
      <c r="F41" s="1"/>
    </row>
    <row r="42" spans="1:6" s="2" customFormat="1" x14ac:dyDescent="0.25">
      <c r="A42" s="82">
        <v>45048</v>
      </c>
      <c r="B42" s="83">
        <v>900.75</v>
      </c>
      <c r="C42" s="84" t="s">
        <v>156</v>
      </c>
      <c r="D42" s="84" t="s">
        <v>69</v>
      </c>
      <c r="E42" s="85" t="s">
        <v>72</v>
      </c>
      <c r="F42" s="1"/>
    </row>
    <row r="43" spans="1:6" s="2" customFormat="1" x14ac:dyDescent="0.25">
      <c r="A43" s="82">
        <v>45048</v>
      </c>
      <c r="B43" s="83">
        <v>155.83000000000001</v>
      </c>
      <c r="C43" s="84" t="s">
        <v>156</v>
      </c>
      <c r="D43" s="84" t="s">
        <v>164</v>
      </c>
      <c r="E43" s="85" t="s">
        <v>72</v>
      </c>
      <c r="F43" s="1"/>
    </row>
    <row r="44" spans="1:6" s="2" customFormat="1" x14ac:dyDescent="0.25">
      <c r="A44" s="82">
        <v>45048</v>
      </c>
      <c r="B44" s="83">
        <v>84.71</v>
      </c>
      <c r="C44" s="84" t="s">
        <v>156</v>
      </c>
      <c r="D44" s="84" t="s">
        <v>147</v>
      </c>
      <c r="E44" s="85" t="s">
        <v>72</v>
      </c>
      <c r="F44" s="1"/>
    </row>
    <row r="45" spans="1:6" s="2" customFormat="1" x14ac:dyDescent="0.25">
      <c r="A45" s="82">
        <v>45048</v>
      </c>
      <c r="B45" s="83">
        <v>57.39</v>
      </c>
      <c r="C45" s="84" t="s">
        <v>156</v>
      </c>
      <c r="D45" s="84" t="s">
        <v>74</v>
      </c>
      <c r="E45" s="85" t="s">
        <v>72</v>
      </c>
      <c r="F45" s="1"/>
    </row>
    <row r="46" spans="1:6" s="2" customFormat="1" x14ac:dyDescent="0.25">
      <c r="A46" s="82">
        <v>45063</v>
      </c>
      <c r="B46" s="83">
        <v>729.15</v>
      </c>
      <c r="C46" s="84" t="s">
        <v>157</v>
      </c>
      <c r="D46" s="84" t="s">
        <v>69</v>
      </c>
      <c r="E46" s="85" t="s">
        <v>73</v>
      </c>
      <c r="F46" s="1"/>
    </row>
    <row r="47" spans="1:6" s="2" customFormat="1" x14ac:dyDescent="0.25">
      <c r="A47" s="82">
        <v>45063</v>
      </c>
      <c r="B47" s="83">
        <v>57.39</v>
      </c>
      <c r="C47" s="84" t="s">
        <v>157</v>
      </c>
      <c r="D47" s="84" t="s">
        <v>74</v>
      </c>
      <c r="E47" s="85" t="s">
        <v>73</v>
      </c>
      <c r="F47" s="1"/>
    </row>
    <row r="48" spans="1:6" s="2" customFormat="1" x14ac:dyDescent="0.25">
      <c r="A48" s="82">
        <v>45063</v>
      </c>
      <c r="B48" s="83">
        <v>83.5</v>
      </c>
      <c r="C48" s="84" t="s">
        <v>157</v>
      </c>
      <c r="D48" s="84" t="s">
        <v>154</v>
      </c>
      <c r="E48" s="85" t="s">
        <v>73</v>
      </c>
      <c r="F48" s="1"/>
    </row>
    <row r="49" spans="1:6" s="2" customFormat="1" x14ac:dyDescent="0.25">
      <c r="A49" s="82">
        <v>45063</v>
      </c>
      <c r="B49" s="83">
        <v>74.489999999999995</v>
      </c>
      <c r="C49" s="84" t="s">
        <v>157</v>
      </c>
      <c r="D49" s="84" t="s">
        <v>147</v>
      </c>
      <c r="E49" s="85" t="s">
        <v>73</v>
      </c>
      <c r="F49" s="1"/>
    </row>
    <row r="50" spans="1:6" s="2" customFormat="1" x14ac:dyDescent="0.25">
      <c r="A50" s="82">
        <v>45083</v>
      </c>
      <c r="B50" s="83">
        <v>57.39</v>
      </c>
      <c r="C50" s="84" t="s">
        <v>160</v>
      </c>
      <c r="D50" s="84" t="s">
        <v>74</v>
      </c>
      <c r="E50" s="85" t="s">
        <v>73</v>
      </c>
      <c r="F50" s="1"/>
    </row>
    <row r="51" spans="1:6" s="2" customFormat="1" x14ac:dyDescent="0.25">
      <c r="A51" s="82">
        <v>45083</v>
      </c>
      <c r="B51" s="83">
        <v>493.83</v>
      </c>
      <c r="C51" s="84" t="s">
        <v>160</v>
      </c>
      <c r="D51" s="84" t="s">
        <v>69</v>
      </c>
      <c r="E51" s="85" t="s">
        <v>73</v>
      </c>
      <c r="F51" s="1"/>
    </row>
    <row r="52" spans="1:6" ht="19.5" customHeight="1" x14ac:dyDescent="0.25">
      <c r="A52" s="54" t="s">
        <v>57</v>
      </c>
      <c r="B52" s="55">
        <f>SUM(B19:B51)</f>
        <v>8514.9900000000016</v>
      </c>
      <c r="C52" s="91"/>
      <c r="D52" s="99"/>
      <c r="E52" s="99"/>
      <c r="F52" s="16"/>
    </row>
    <row r="53" spans="1:6" ht="10.5" customHeight="1" x14ac:dyDescent="0.3">
      <c r="A53" s="16"/>
      <c r="B53" s="18"/>
      <c r="C53" s="16"/>
      <c r="D53" s="16"/>
      <c r="E53" s="16"/>
      <c r="F53" s="16"/>
    </row>
    <row r="54" spans="1:6" ht="24.75" customHeight="1" x14ac:dyDescent="0.25">
      <c r="A54" s="101" t="s">
        <v>58</v>
      </c>
      <c r="B54" s="101"/>
      <c r="C54" s="101"/>
      <c r="D54" s="101"/>
      <c r="E54" s="101"/>
      <c r="F54" s="16"/>
    </row>
    <row r="55" spans="1:6" ht="27" customHeight="1" x14ac:dyDescent="0.25">
      <c r="A55" s="23" t="s">
        <v>127</v>
      </c>
      <c r="B55" s="23" t="s">
        <v>6</v>
      </c>
      <c r="C55" s="23" t="s">
        <v>126</v>
      </c>
      <c r="D55" s="23" t="s">
        <v>128</v>
      </c>
      <c r="E55" s="23" t="s">
        <v>54</v>
      </c>
      <c r="F55" s="27"/>
    </row>
    <row r="56" spans="1:6" s="2" customFormat="1" x14ac:dyDescent="0.25">
      <c r="A56" s="82">
        <v>44909</v>
      </c>
      <c r="B56" s="83">
        <v>10.039999999999999</v>
      </c>
      <c r="C56" s="84" t="s">
        <v>159</v>
      </c>
      <c r="D56" s="84" t="s">
        <v>168</v>
      </c>
      <c r="E56" s="85" t="s">
        <v>76</v>
      </c>
      <c r="F56" s="1"/>
    </row>
    <row r="57" spans="1:6" s="2" customFormat="1" x14ac:dyDescent="0.25">
      <c r="A57" s="82">
        <v>45069</v>
      </c>
      <c r="B57" s="83">
        <v>22.19</v>
      </c>
      <c r="C57" s="84" t="s">
        <v>161</v>
      </c>
      <c r="D57" s="84" t="s">
        <v>168</v>
      </c>
      <c r="E57" s="85" t="s">
        <v>76</v>
      </c>
      <c r="F57" s="1"/>
    </row>
    <row r="58" spans="1:6" s="2" customFormat="1" x14ac:dyDescent="0.25">
      <c r="A58" s="82">
        <v>45084</v>
      </c>
      <c r="B58" s="83">
        <v>12.91</v>
      </c>
      <c r="C58" s="84" t="s">
        <v>162</v>
      </c>
      <c r="D58" s="84" t="s">
        <v>168</v>
      </c>
      <c r="E58" s="85" t="s">
        <v>76</v>
      </c>
      <c r="F58" s="1"/>
    </row>
    <row r="59" spans="1:6" ht="19.5" customHeight="1" x14ac:dyDescent="0.25">
      <c r="A59" s="54" t="s">
        <v>59</v>
      </c>
      <c r="B59" s="55">
        <f>SUM(B56:B58)</f>
        <v>45.14</v>
      </c>
      <c r="C59" s="91"/>
      <c r="D59" s="99"/>
      <c r="E59" s="99"/>
      <c r="F59" s="16"/>
    </row>
    <row r="60" spans="1:6" ht="10.5" customHeight="1" x14ac:dyDescent="0.3">
      <c r="A60" s="16"/>
      <c r="B60" s="42"/>
      <c r="C60" s="18"/>
      <c r="D60" s="16"/>
      <c r="E60" s="16"/>
      <c r="F60" s="16"/>
    </row>
    <row r="61" spans="1:6" ht="34.5" customHeight="1" x14ac:dyDescent="0.25">
      <c r="A61" s="30" t="s">
        <v>60</v>
      </c>
      <c r="B61" s="43">
        <f>B15+B52+B59</f>
        <v>29554.74</v>
      </c>
      <c r="C61" s="31"/>
      <c r="D61" s="31"/>
      <c r="E61" s="31"/>
      <c r="F61" s="16"/>
    </row>
    <row r="62" spans="1:6" ht="13" hidden="1" x14ac:dyDescent="0.3">
      <c r="A62" s="16"/>
      <c r="B62" s="18"/>
      <c r="C62" s="16"/>
      <c r="D62" s="16"/>
      <c r="E62" s="16"/>
      <c r="F62" s="16"/>
    </row>
    <row r="63" spans="1:6" ht="13" hidden="1" x14ac:dyDescent="0.3">
      <c r="A63" s="17"/>
      <c r="B63" s="18"/>
      <c r="C63" s="16"/>
      <c r="D63" s="16"/>
      <c r="E63" s="16"/>
      <c r="F63" s="16"/>
    </row>
    <row r="64" spans="1:6" ht="12.65" hidden="1" customHeight="1" x14ac:dyDescent="0.25">
      <c r="A64" s="19"/>
      <c r="F64" s="16"/>
    </row>
    <row r="65" spans="1:6" ht="13" hidden="1" customHeight="1" x14ac:dyDescent="0.25">
      <c r="A65" s="19"/>
      <c r="B65" s="16"/>
      <c r="D65" s="16"/>
      <c r="F65" s="16"/>
    </row>
    <row r="66" spans="1:6" hidden="1" x14ac:dyDescent="0.25">
      <c r="A66" s="19"/>
      <c r="F66" s="16"/>
    </row>
    <row r="67" spans="1:6" ht="13" hidden="1" x14ac:dyDescent="0.3">
      <c r="A67" s="19"/>
      <c r="B67" s="18"/>
      <c r="C67" s="16"/>
      <c r="D67" s="16"/>
      <c r="E67" s="16"/>
      <c r="F67" s="16"/>
    </row>
    <row r="68" spans="1:6" ht="13" hidden="1" customHeight="1" x14ac:dyDescent="0.25">
      <c r="A68" s="19"/>
      <c r="B68" s="16"/>
      <c r="D68" s="16"/>
      <c r="F68" s="16"/>
    </row>
    <row r="69" spans="1:6" hidden="1" x14ac:dyDescent="0.25">
      <c r="A69" s="19"/>
      <c r="F69" s="16"/>
    </row>
    <row r="70" spans="1:6" hidden="1" x14ac:dyDescent="0.25">
      <c r="A70" s="19"/>
      <c r="B70" s="19"/>
      <c r="C70" s="19"/>
      <c r="D70" s="19"/>
      <c r="F70" s="16"/>
    </row>
    <row r="71" spans="1:6" hidden="1" x14ac:dyDescent="0.25">
      <c r="A71" s="25"/>
      <c r="B71" s="16"/>
      <c r="C71" s="16"/>
      <c r="D71" s="16"/>
      <c r="E71" s="16"/>
      <c r="F71" s="16"/>
    </row>
    <row r="72" spans="1:6" hidden="1" x14ac:dyDescent="0.25">
      <c r="A72" s="25"/>
      <c r="B72" s="16"/>
      <c r="C72" s="16"/>
      <c r="D72" s="16"/>
      <c r="E72" s="16"/>
      <c r="F72" s="16"/>
    </row>
    <row r="77" spans="1:6" ht="12.75" hidden="1" customHeight="1" x14ac:dyDescent="0.25"/>
    <row r="80" spans="1:6" hidden="1" x14ac:dyDescent="0.25">
      <c r="A80" s="25"/>
      <c r="B80" s="16"/>
      <c r="C80" s="16"/>
      <c r="D80" s="16"/>
      <c r="E80" s="16"/>
      <c r="F80" s="16"/>
    </row>
    <row r="81" spans="1:6" hidden="1" x14ac:dyDescent="0.25">
      <c r="A81" s="25"/>
      <c r="B81" s="16"/>
      <c r="C81" s="16"/>
      <c r="D81" s="16"/>
      <c r="E81" s="16"/>
      <c r="F81" s="16"/>
    </row>
    <row r="82" spans="1:6" hidden="1" x14ac:dyDescent="0.25">
      <c r="A82" s="25"/>
      <c r="B82" s="16"/>
      <c r="C82" s="16"/>
      <c r="D82" s="16"/>
      <c r="E82" s="16"/>
      <c r="F82" s="16"/>
    </row>
    <row r="83" spans="1:6" hidden="1" x14ac:dyDescent="0.25">
      <c r="A83" s="25"/>
      <c r="B83" s="16"/>
      <c r="C83" s="16"/>
      <c r="D83" s="16"/>
      <c r="E83" s="16"/>
      <c r="F83" s="16"/>
    </row>
    <row r="84" spans="1:6" hidden="1" x14ac:dyDescent="0.25">
      <c r="A84" s="25"/>
      <c r="B84" s="16"/>
      <c r="C84" s="16"/>
      <c r="D84" s="16"/>
      <c r="E84" s="16"/>
      <c r="F84" s="16"/>
    </row>
  </sheetData>
  <sheetProtection formatCells="0" formatRows="0" insertColumns="0" insertRows="0" deleteRows="0"/>
  <mergeCells count="16">
    <mergeCell ref="B7:E7"/>
    <mergeCell ref="B5:E5"/>
    <mergeCell ref="D59:E59"/>
    <mergeCell ref="A1:E1"/>
    <mergeCell ref="A17:E17"/>
    <mergeCell ref="A54:E54"/>
    <mergeCell ref="B2:E2"/>
    <mergeCell ref="B3:E3"/>
    <mergeCell ref="B4:E4"/>
    <mergeCell ref="A8:E8"/>
    <mergeCell ref="A9:E9"/>
    <mergeCell ref="B6:E6"/>
    <mergeCell ref="D15:E15"/>
    <mergeCell ref="D52:E52"/>
    <mergeCell ref="A10:E10"/>
    <mergeCell ref="A14:E14"/>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5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7:A58 A12:A14 A19:A5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sign-off'!$A$19:$A$20</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sign-off'!$A$21:$A$22</xm:f>
          </x14:formula1>
          <xm:sqref>B7:E7</xm:sqref>
        </x14:dataValidation>
        <x14:dataValidation type="decimal" operator="greaterThan" allowBlank="1" showInputMessage="1" showErrorMessage="1" error="This cell must contain a dollar figure" xr:uid="{00000000-0002-0000-0200-000004000000}">
          <x14:formula1>
            <xm:f>'Summary and sign-off'!$A$39</xm:f>
          </x14:formula1>
          <xm:sqref>B12:B13 B56:B58 B19 B21:B51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20"/>
  <sheetViews>
    <sheetView zoomScaleNormal="100" workbookViewId="0">
      <selection sqref="A1:E1"/>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hidden="1" customWidth="1"/>
    <col min="7" max="10" width="9.1796875" hidden="1" customWidth="1"/>
    <col min="11" max="13" width="0" hidden="1" customWidth="1"/>
  </cols>
  <sheetData>
    <row r="1" spans="1:6" ht="26.25" customHeight="1" x14ac:dyDescent="0.25">
      <c r="A1" s="100" t="s">
        <v>142</v>
      </c>
      <c r="B1" s="100"/>
      <c r="C1" s="100"/>
      <c r="D1" s="100"/>
      <c r="E1" s="100"/>
    </row>
    <row r="2" spans="1:6" ht="21" customHeight="1" x14ac:dyDescent="0.25">
      <c r="A2" s="3" t="s">
        <v>47</v>
      </c>
      <c r="B2" s="98" t="str">
        <f>'Summary and sign-off'!B2:F2</f>
        <v>Tertiary Education Commission</v>
      </c>
      <c r="C2" s="98"/>
      <c r="D2" s="98"/>
      <c r="E2" s="98"/>
    </row>
    <row r="3" spans="1:6" ht="31" x14ac:dyDescent="0.25">
      <c r="A3" s="3" t="s">
        <v>48</v>
      </c>
      <c r="B3" s="98" t="str">
        <f>'Summary and sign-off'!B3:F3</f>
        <v>Tim Fowler</v>
      </c>
      <c r="C3" s="98"/>
      <c r="D3" s="98"/>
      <c r="E3" s="98"/>
    </row>
    <row r="4" spans="1:6" ht="21" customHeight="1" x14ac:dyDescent="0.25">
      <c r="A4" s="3" t="s">
        <v>49</v>
      </c>
      <c r="B4" s="98">
        <f>'Summary and sign-off'!B4:F4</f>
        <v>44743</v>
      </c>
      <c r="C4" s="98"/>
      <c r="D4" s="98"/>
      <c r="E4" s="98"/>
    </row>
    <row r="5" spans="1:6" ht="21" customHeight="1" x14ac:dyDescent="0.25">
      <c r="A5" s="3" t="s">
        <v>50</v>
      </c>
      <c r="B5" s="98">
        <f>'Summary and sign-off'!B5:F5</f>
        <v>45107</v>
      </c>
      <c r="C5" s="98"/>
      <c r="D5" s="98"/>
      <c r="E5" s="98"/>
    </row>
    <row r="6" spans="1:6" ht="21" customHeight="1" x14ac:dyDescent="0.25">
      <c r="A6" s="3" t="s">
        <v>51</v>
      </c>
      <c r="B6" s="93" t="s">
        <v>19</v>
      </c>
      <c r="C6" s="93"/>
      <c r="D6" s="93"/>
      <c r="E6" s="93"/>
    </row>
    <row r="7" spans="1:6" ht="21" customHeight="1" x14ac:dyDescent="0.25">
      <c r="A7" s="3" t="s">
        <v>2</v>
      </c>
      <c r="B7" s="93" t="s">
        <v>21</v>
      </c>
      <c r="C7" s="93"/>
      <c r="D7" s="93"/>
      <c r="E7" s="93"/>
    </row>
    <row r="8" spans="1:6" ht="35.25" customHeight="1" x14ac:dyDescent="0.35">
      <c r="A8" s="110" t="s">
        <v>129</v>
      </c>
      <c r="B8" s="110"/>
      <c r="C8" s="111"/>
      <c r="D8" s="111"/>
      <c r="E8" s="111"/>
      <c r="F8" s="26"/>
    </row>
    <row r="9" spans="1:6" ht="35.25" customHeight="1" x14ac:dyDescent="0.35">
      <c r="A9" s="108" t="s">
        <v>130</v>
      </c>
      <c r="B9" s="109"/>
      <c r="C9" s="109"/>
      <c r="D9" s="109"/>
      <c r="E9" s="109"/>
      <c r="F9" s="26"/>
    </row>
    <row r="10" spans="1:6" ht="27" customHeight="1" x14ac:dyDescent="0.25">
      <c r="A10" s="23" t="s">
        <v>127</v>
      </c>
      <c r="B10" s="23" t="s">
        <v>6</v>
      </c>
      <c r="C10" s="23" t="s">
        <v>132</v>
      </c>
      <c r="D10" s="23" t="s">
        <v>128</v>
      </c>
      <c r="E10" s="23" t="s">
        <v>54</v>
      </c>
      <c r="F10" s="19"/>
    </row>
    <row r="11" spans="1:6" s="2" customFormat="1" x14ac:dyDescent="0.25">
      <c r="A11" s="86"/>
      <c r="B11" s="83"/>
      <c r="C11" s="87" t="s">
        <v>119</v>
      </c>
      <c r="D11" s="87"/>
      <c r="E11" s="88"/>
    </row>
    <row r="12" spans="1:6" ht="34.5" customHeight="1" x14ac:dyDescent="0.25">
      <c r="A12" s="38" t="s">
        <v>61</v>
      </c>
      <c r="B12" s="47">
        <f>SUM(B11:B11)</f>
        <v>0</v>
      </c>
      <c r="C12" s="53"/>
      <c r="D12" s="99"/>
      <c r="E12" s="99"/>
      <c r="F12" s="2"/>
    </row>
    <row r="13" spans="1:6" ht="13" hidden="1" x14ac:dyDescent="0.3">
      <c r="A13" s="17"/>
      <c r="B13" s="16"/>
      <c r="C13" s="16"/>
      <c r="D13" s="16"/>
      <c r="E13" s="16"/>
    </row>
    <row r="14" spans="1:6" ht="13" hidden="1" x14ac:dyDescent="0.3">
      <c r="A14" s="17"/>
      <c r="B14" s="18"/>
      <c r="C14" s="16"/>
      <c r="D14" s="16"/>
      <c r="E14" s="16"/>
    </row>
    <row r="15" spans="1:6" ht="12.75" hidden="1" customHeight="1" x14ac:dyDescent="0.25">
      <c r="A15" s="19"/>
      <c r="B15" s="19"/>
      <c r="C15" s="19"/>
      <c r="D15" s="19"/>
      <c r="E15" s="19"/>
    </row>
    <row r="16" spans="1:6" hidden="1" x14ac:dyDescent="0.25">
      <c r="A16" s="19"/>
      <c r="B16" s="19"/>
      <c r="C16" s="27"/>
      <c r="D16" s="27"/>
      <c r="E16" s="27"/>
    </row>
    <row r="17" spans="1:6" ht="13" hidden="1" x14ac:dyDescent="0.3">
      <c r="A17" s="19"/>
      <c r="B17" s="18"/>
      <c r="C17" s="16"/>
      <c r="D17" s="16"/>
      <c r="E17" s="16"/>
      <c r="F17" s="16"/>
    </row>
    <row r="18" spans="1:6" hidden="1" x14ac:dyDescent="0.25">
      <c r="A18" s="19"/>
      <c r="B18" s="19"/>
      <c r="C18" s="27"/>
      <c r="D18" s="27"/>
      <c r="E18" s="27"/>
    </row>
    <row r="19" spans="1:6" ht="12.75" hidden="1" customHeight="1" x14ac:dyDescent="0.25">
      <c r="A19" s="19"/>
      <c r="B19" s="19"/>
      <c r="C19" s="21"/>
      <c r="D19" s="21"/>
      <c r="E19" s="21"/>
    </row>
    <row r="20" spans="1:6" hidden="1" x14ac:dyDescent="0.25">
      <c r="A20" s="16"/>
      <c r="B20" s="16"/>
      <c r="C20" s="16"/>
      <c r="D20" s="16"/>
      <c r="E20" s="16"/>
    </row>
  </sheetData>
  <sheetProtection formatCells="0" insertRows="0" deleteRows="0"/>
  <mergeCells count="10">
    <mergeCell ref="D12:E12"/>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sign-off'!$A$19:$A$20</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sign-off'!$A$21:$A$22</xm:f>
          </x14:formula1>
          <xm:sqref>B7:E7</xm:sqref>
        </x14:dataValidation>
        <x14:dataValidation type="decimal" operator="greaterThan" allowBlank="1" showInputMessage="1" showErrorMessage="1" error="This cell must contain a dollar figure" xr:uid="{00000000-0002-0000-0300-000004000000}">
          <x14:formula1>
            <xm:f>'Summary and sign-off'!$A$39</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5"/>
  <sheetViews>
    <sheetView zoomScaleNormal="100" workbookViewId="0">
      <selection sqref="A1:E1"/>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hidden="1" customWidth="1"/>
    <col min="7" max="10" width="9.1796875" hidden="1" customWidth="1"/>
    <col min="11" max="13" width="0" hidden="1" customWidth="1"/>
    <col min="14" max="16384" width="9.1796875" hidden="1"/>
  </cols>
  <sheetData>
    <row r="1" spans="1:6" ht="26.25" customHeight="1" x14ac:dyDescent="0.25">
      <c r="A1" s="100" t="s">
        <v>142</v>
      </c>
      <c r="B1" s="100"/>
      <c r="C1" s="100"/>
      <c r="D1" s="100"/>
      <c r="E1" s="100"/>
    </row>
    <row r="2" spans="1:6" ht="21" customHeight="1" x14ac:dyDescent="0.25">
      <c r="A2" s="3" t="s">
        <v>47</v>
      </c>
      <c r="B2" s="98" t="str">
        <f>'Summary and sign-off'!B2:F2</f>
        <v>Tertiary Education Commission</v>
      </c>
      <c r="C2" s="98"/>
      <c r="D2" s="98"/>
      <c r="E2" s="98"/>
    </row>
    <row r="3" spans="1:6" ht="31" x14ac:dyDescent="0.25">
      <c r="A3" s="3" t="s">
        <v>62</v>
      </c>
      <c r="B3" s="98" t="str">
        <f>'Summary and sign-off'!B3:F3</f>
        <v>Tim Fowler</v>
      </c>
      <c r="C3" s="98"/>
      <c r="D3" s="98"/>
      <c r="E3" s="98"/>
    </row>
    <row r="4" spans="1:6" ht="21" customHeight="1" x14ac:dyDescent="0.25">
      <c r="A4" s="3" t="s">
        <v>49</v>
      </c>
      <c r="B4" s="98">
        <f>'Summary and sign-off'!B4:F4</f>
        <v>44743</v>
      </c>
      <c r="C4" s="98"/>
      <c r="D4" s="98"/>
      <c r="E4" s="98"/>
    </row>
    <row r="5" spans="1:6" ht="21" customHeight="1" x14ac:dyDescent="0.25">
      <c r="A5" s="3" t="s">
        <v>50</v>
      </c>
      <c r="B5" s="98">
        <f>'Summary and sign-off'!B5:F5</f>
        <v>45107</v>
      </c>
      <c r="C5" s="98"/>
      <c r="D5" s="98"/>
      <c r="E5" s="98"/>
    </row>
    <row r="6" spans="1:6" ht="21" customHeight="1" x14ac:dyDescent="0.25">
      <c r="A6" s="3" t="s">
        <v>51</v>
      </c>
      <c r="B6" s="93" t="s">
        <v>19</v>
      </c>
      <c r="C6" s="93"/>
      <c r="D6" s="93"/>
      <c r="E6" s="93"/>
      <c r="F6" s="22"/>
    </row>
    <row r="7" spans="1:6" ht="21" customHeight="1" x14ac:dyDescent="0.25">
      <c r="A7" s="3" t="s">
        <v>2</v>
      </c>
      <c r="B7" s="93" t="s">
        <v>21</v>
      </c>
      <c r="C7" s="93"/>
      <c r="D7" s="93"/>
      <c r="E7" s="93"/>
      <c r="F7" s="22"/>
    </row>
    <row r="8" spans="1:6" ht="35.25" customHeight="1" x14ac:dyDescent="0.25">
      <c r="A8" s="103" t="s">
        <v>63</v>
      </c>
      <c r="B8" s="103"/>
      <c r="C8" s="111"/>
      <c r="D8" s="111"/>
      <c r="E8" s="111"/>
    </row>
    <row r="9" spans="1:6" ht="35.25" customHeight="1" x14ac:dyDescent="0.25">
      <c r="A9" s="112" t="s">
        <v>133</v>
      </c>
      <c r="B9" s="113"/>
      <c r="C9" s="113"/>
      <c r="D9" s="113"/>
      <c r="E9" s="113"/>
    </row>
    <row r="10" spans="1:6" ht="27" customHeight="1" x14ac:dyDescent="0.25">
      <c r="A10" s="23" t="s">
        <v>127</v>
      </c>
      <c r="B10" s="23" t="s">
        <v>6</v>
      </c>
      <c r="C10" s="23" t="s">
        <v>134</v>
      </c>
      <c r="D10" s="23" t="s">
        <v>128</v>
      </c>
      <c r="E10" s="23" t="s">
        <v>54</v>
      </c>
      <c r="F10" s="19"/>
    </row>
    <row r="11" spans="1:6" s="2" customFormat="1" x14ac:dyDescent="0.25">
      <c r="A11" s="82">
        <v>44773</v>
      </c>
      <c r="B11" s="83">
        <v>1.02</v>
      </c>
      <c r="C11" s="87" t="s">
        <v>77</v>
      </c>
      <c r="D11" s="87" t="s">
        <v>78</v>
      </c>
      <c r="E11" s="88" t="s">
        <v>76</v>
      </c>
    </row>
    <row r="12" spans="1:6" s="2" customFormat="1" x14ac:dyDescent="0.25">
      <c r="A12" s="82">
        <v>44773</v>
      </c>
      <c r="B12" s="83">
        <v>32</v>
      </c>
      <c r="C12" s="87" t="s">
        <v>79</v>
      </c>
      <c r="D12" s="87" t="s">
        <v>78</v>
      </c>
      <c r="E12" s="88" t="s">
        <v>76</v>
      </c>
    </row>
    <row r="13" spans="1:6" s="2" customFormat="1" x14ac:dyDescent="0.25">
      <c r="A13" s="82">
        <v>44773</v>
      </c>
      <c r="B13" s="83">
        <v>15</v>
      </c>
      <c r="C13" s="87" t="s">
        <v>80</v>
      </c>
      <c r="D13" s="87" t="s">
        <v>81</v>
      </c>
      <c r="E13" s="88" t="s">
        <v>76</v>
      </c>
    </row>
    <row r="14" spans="1:6" s="2" customFormat="1" x14ac:dyDescent="0.25">
      <c r="A14" s="82">
        <v>44804</v>
      </c>
      <c r="B14" s="83">
        <v>0.51</v>
      </c>
      <c r="C14" s="87" t="s">
        <v>82</v>
      </c>
      <c r="D14" s="87" t="s">
        <v>78</v>
      </c>
      <c r="E14" s="88" t="s">
        <v>76</v>
      </c>
    </row>
    <row r="15" spans="1:6" s="2" customFormat="1" x14ac:dyDescent="0.25">
      <c r="A15" s="82">
        <v>44804</v>
      </c>
      <c r="B15" s="83">
        <v>32</v>
      </c>
      <c r="C15" s="87" t="s">
        <v>83</v>
      </c>
      <c r="D15" s="87" t="s">
        <v>78</v>
      </c>
      <c r="E15" s="88" t="s">
        <v>76</v>
      </c>
    </row>
    <row r="16" spans="1:6" s="2" customFormat="1" x14ac:dyDescent="0.25">
      <c r="A16" s="82">
        <v>44804</v>
      </c>
      <c r="B16" s="83">
        <v>15</v>
      </c>
      <c r="C16" s="87" t="s">
        <v>84</v>
      </c>
      <c r="D16" s="87" t="s">
        <v>81</v>
      </c>
      <c r="E16" s="88" t="s">
        <v>76</v>
      </c>
    </row>
    <row r="17" spans="1:5" s="2" customFormat="1" x14ac:dyDescent="0.25">
      <c r="A17" s="82">
        <v>44834</v>
      </c>
      <c r="B17" s="83">
        <v>14.55</v>
      </c>
      <c r="C17" s="87" t="s">
        <v>85</v>
      </c>
      <c r="D17" s="87" t="s">
        <v>78</v>
      </c>
      <c r="E17" s="88" t="s">
        <v>76</v>
      </c>
    </row>
    <row r="18" spans="1:5" s="2" customFormat="1" x14ac:dyDescent="0.25">
      <c r="A18" s="82">
        <v>44834</v>
      </c>
      <c r="B18" s="83">
        <v>32</v>
      </c>
      <c r="C18" s="87" t="s">
        <v>86</v>
      </c>
      <c r="D18" s="87" t="s">
        <v>78</v>
      </c>
      <c r="E18" s="88" t="s">
        <v>76</v>
      </c>
    </row>
    <row r="19" spans="1:5" s="2" customFormat="1" x14ac:dyDescent="0.25">
      <c r="A19" s="82">
        <v>44834</v>
      </c>
      <c r="B19" s="83">
        <v>15</v>
      </c>
      <c r="C19" s="87" t="s">
        <v>87</v>
      </c>
      <c r="D19" s="87" t="s">
        <v>81</v>
      </c>
      <c r="E19" s="88" t="s">
        <v>76</v>
      </c>
    </row>
    <row r="20" spans="1:5" s="2" customFormat="1" x14ac:dyDescent="0.25">
      <c r="A20" s="86">
        <v>44865</v>
      </c>
      <c r="B20" s="83">
        <v>0.51</v>
      </c>
      <c r="C20" s="87" t="s">
        <v>88</v>
      </c>
      <c r="D20" s="87" t="s">
        <v>78</v>
      </c>
      <c r="E20" s="88" t="s">
        <v>76</v>
      </c>
    </row>
    <row r="21" spans="1:5" s="2" customFormat="1" x14ac:dyDescent="0.25">
      <c r="A21" s="86">
        <v>44865</v>
      </c>
      <c r="B21" s="83">
        <v>32</v>
      </c>
      <c r="C21" s="87" t="s">
        <v>89</v>
      </c>
      <c r="D21" s="87" t="s">
        <v>78</v>
      </c>
      <c r="E21" s="88" t="s">
        <v>76</v>
      </c>
    </row>
    <row r="22" spans="1:5" s="2" customFormat="1" x14ac:dyDescent="0.25">
      <c r="A22" s="86">
        <v>44865</v>
      </c>
      <c r="B22" s="83">
        <v>15</v>
      </c>
      <c r="C22" s="87" t="s">
        <v>90</v>
      </c>
      <c r="D22" s="87" t="s">
        <v>81</v>
      </c>
      <c r="E22" s="88" t="s">
        <v>76</v>
      </c>
    </row>
    <row r="23" spans="1:5" s="2" customFormat="1" x14ac:dyDescent="0.25">
      <c r="A23" s="86">
        <v>44895</v>
      </c>
      <c r="B23" s="83">
        <v>1.37</v>
      </c>
      <c r="C23" s="87" t="s">
        <v>91</v>
      </c>
      <c r="D23" s="87" t="s">
        <v>78</v>
      </c>
      <c r="E23" s="88" t="s">
        <v>76</v>
      </c>
    </row>
    <row r="24" spans="1:5" s="2" customFormat="1" x14ac:dyDescent="0.25">
      <c r="A24" s="86">
        <v>44895</v>
      </c>
      <c r="B24" s="83">
        <v>32</v>
      </c>
      <c r="C24" s="87" t="s">
        <v>92</v>
      </c>
      <c r="D24" s="87" t="s">
        <v>78</v>
      </c>
      <c r="E24" s="88" t="s">
        <v>76</v>
      </c>
    </row>
    <row r="25" spans="1:5" s="2" customFormat="1" x14ac:dyDescent="0.25">
      <c r="A25" s="86">
        <v>44895</v>
      </c>
      <c r="B25" s="83">
        <v>15</v>
      </c>
      <c r="C25" s="87" t="s">
        <v>93</v>
      </c>
      <c r="D25" s="87" t="s">
        <v>81</v>
      </c>
      <c r="E25" s="88" t="s">
        <v>76</v>
      </c>
    </row>
    <row r="26" spans="1:5" s="2" customFormat="1" x14ac:dyDescent="0.25">
      <c r="A26" s="86">
        <v>44926</v>
      </c>
      <c r="B26" s="83">
        <v>1.03</v>
      </c>
      <c r="C26" s="87" t="s">
        <v>94</v>
      </c>
      <c r="D26" s="87" t="s">
        <v>78</v>
      </c>
      <c r="E26" s="88" t="s">
        <v>76</v>
      </c>
    </row>
    <row r="27" spans="1:5" s="2" customFormat="1" x14ac:dyDescent="0.25">
      <c r="A27" s="86">
        <v>44926</v>
      </c>
      <c r="B27" s="83">
        <v>32</v>
      </c>
      <c r="C27" s="87" t="s">
        <v>95</v>
      </c>
      <c r="D27" s="87" t="s">
        <v>78</v>
      </c>
      <c r="E27" s="88" t="s">
        <v>76</v>
      </c>
    </row>
    <row r="28" spans="1:5" s="2" customFormat="1" x14ac:dyDescent="0.25">
      <c r="A28" s="86">
        <v>44926</v>
      </c>
      <c r="B28" s="83">
        <v>15</v>
      </c>
      <c r="C28" s="87" t="s">
        <v>96</v>
      </c>
      <c r="D28" s="87" t="s">
        <v>81</v>
      </c>
      <c r="E28" s="88" t="s">
        <v>76</v>
      </c>
    </row>
    <row r="29" spans="1:5" s="2" customFormat="1" x14ac:dyDescent="0.25">
      <c r="A29" s="86">
        <v>44930</v>
      </c>
      <c r="B29" s="83">
        <v>339.04</v>
      </c>
      <c r="C29" s="87" t="s">
        <v>100</v>
      </c>
      <c r="D29" s="87" t="s">
        <v>81</v>
      </c>
      <c r="E29" s="88" t="s">
        <v>76</v>
      </c>
    </row>
    <row r="30" spans="1:5" s="2" customFormat="1" x14ac:dyDescent="0.25">
      <c r="A30" s="86">
        <v>44957</v>
      </c>
      <c r="B30" s="83">
        <v>0.34</v>
      </c>
      <c r="C30" s="87" t="s">
        <v>97</v>
      </c>
      <c r="D30" s="87" t="s">
        <v>78</v>
      </c>
      <c r="E30" s="88" t="s">
        <v>76</v>
      </c>
    </row>
    <row r="31" spans="1:5" s="2" customFormat="1" x14ac:dyDescent="0.25">
      <c r="A31" s="86">
        <v>44957</v>
      </c>
      <c r="B31" s="83">
        <v>32</v>
      </c>
      <c r="C31" s="87" t="s">
        <v>98</v>
      </c>
      <c r="D31" s="87" t="s">
        <v>78</v>
      </c>
      <c r="E31" s="88" t="s">
        <v>76</v>
      </c>
    </row>
    <row r="32" spans="1:5" s="2" customFormat="1" x14ac:dyDescent="0.25">
      <c r="A32" s="86">
        <v>44957</v>
      </c>
      <c r="B32" s="83">
        <v>15</v>
      </c>
      <c r="C32" s="87" t="s">
        <v>99</v>
      </c>
      <c r="D32" s="87" t="s">
        <v>81</v>
      </c>
      <c r="E32" s="88" t="s">
        <v>76</v>
      </c>
    </row>
    <row r="33" spans="1:5" s="2" customFormat="1" x14ac:dyDescent="0.25">
      <c r="A33" s="86">
        <v>44985</v>
      </c>
      <c r="B33" s="83">
        <v>0</v>
      </c>
      <c r="C33" s="87" t="s">
        <v>101</v>
      </c>
      <c r="D33" s="87" t="s">
        <v>78</v>
      </c>
      <c r="E33" s="88" t="s">
        <v>76</v>
      </c>
    </row>
    <row r="34" spans="1:5" s="2" customFormat="1" x14ac:dyDescent="0.25">
      <c r="A34" s="86">
        <v>44985</v>
      </c>
      <c r="B34" s="83">
        <v>32</v>
      </c>
      <c r="C34" s="87" t="s">
        <v>102</v>
      </c>
      <c r="D34" s="87" t="s">
        <v>78</v>
      </c>
      <c r="E34" s="88" t="s">
        <v>76</v>
      </c>
    </row>
    <row r="35" spans="1:5" s="2" customFormat="1" x14ac:dyDescent="0.25">
      <c r="A35" s="86">
        <v>44985</v>
      </c>
      <c r="B35" s="83">
        <v>15</v>
      </c>
      <c r="C35" s="87" t="s">
        <v>103</v>
      </c>
      <c r="D35" s="87" t="s">
        <v>81</v>
      </c>
      <c r="E35" s="88" t="s">
        <v>76</v>
      </c>
    </row>
    <row r="36" spans="1:5" s="2" customFormat="1" x14ac:dyDescent="0.25">
      <c r="A36" s="86">
        <v>45016</v>
      </c>
      <c r="B36" s="83">
        <v>2.5499999999999998</v>
      </c>
      <c r="C36" s="87" t="s">
        <v>104</v>
      </c>
      <c r="D36" s="87" t="s">
        <v>78</v>
      </c>
      <c r="E36" s="88" t="s">
        <v>76</v>
      </c>
    </row>
    <row r="37" spans="1:5" s="2" customFormat="1" x14ac:dyDescent="0.25">
      <c r="A37" s="86">
        <v>45016</v>
      </c>
      <c r="B37" s="83">
        <v>32</v>
      </c>
      <c r="C37" s="87" t="s">
        <v>105</v>
      </c>
      <c r="D37" s="87" t="s">
        <v>78</v>
      </c>
      <c r="E37" s="88" t="s">
        <v>76</v>
      </c>
    </row>
    <row r="38" spans="1:5" s="2" customFormat="1" x14ac:dyDescent="0.25">
      <c r="A38" s="86">
        <v>45016</v>
      </c>
      <c r="B38" s="83">
        <v>15</v>
      </c>
      <c r="C38" s="87" t="s">
        <v>106</v>
      </c>
      <c r="D38" s="87" t="s">
        <v>81</v>
      </c>
      <c r="E38" s="88" t="s">
        <v>76</v>
      </c>
    </row>
    <row r="39" spans="1:5" s="2" customFormat="1" x14ac:dyDescent="0.25">
      <c r="A39" s="86">
        <v>45046</v>
      </c>
      <c r="B39" s="83">
        <v>32</v>
      </c>
      <c r="C39" s="87" t="s">
        <v>109</v>
      </c>
      <c r="D39" s="87" t="s">
        <v>78</v>
      </c>
      <c r="E39" s="88" t="s">
        <v>76</v>
      </c>
    </row>
    <row r="40" spans="1:5" s="2" customFormat="1" x14ac:dyDescent="0.25">
      <c r="A40" s="86">
        <v>45046</v>
      </c>
      <c r="B40" s="83">
        <v>2.23</v>
      </c>
      <c r="C40" s="87" t="s">
        <v>110</v>
      </c>
      <c r="D40" s="87" t="s">
        <v>78</v>
      </c>
      <c r="E40" s="88" t="s">
        <v>76</v>
      </c>
    </row>
    <row r="41" spans="1:5" s="2" customFormat="1" x14ac:dyDescent="0.25">
      <c r="A41" s="86">
        <v>45046</v>
      </c>
      <c r="B41" s="83">
        <v>15</v>
      </c>
      <c r="C41" s="87" t="s">
        <v>111</v>
      </c>
      <c r="D41" s="87" t="s">
        <v>81</v>
      </c>
      <c r="E41" s="88" t="s">
        <v>76</v>
      </c>
    </row>
    <row r="42" spans="1:5" s="2" customFormat="1" x14ac:dyDescent="0.25">
      <c r="A42" s="86">
        <v>45047</v>
      </c>
      <c r="B42" s="83">
        <v>1260.8699999999999</v>
      </c>
      <c r="C42" s="87" t="s">
        <v>107</v>
      </c>
      <c r="D42" s="87" t="s">
        <v>108</v>
      </c>
      <c r="E42" s="88" t="s">
        <v>76</v>
      </c>
    </row>
    <row r="43" spans="1:5" s="2" customFormat="1" x14ac:dyDescent="0.25">
      <c r="A43" s="86">
        <v>45077</v>
      </c>
      <c r="B43" s="83">
        <v>0.94</v>
      </c>
      <c r="C43" s="87" t="s">
        <v>112</v>
      </c>
      <c r="D43" s="87" t="s">
        <v>78</v>
      </c>
      <c r="E43" s="88" t="s">
        <v>76</v>
      </c>
    </row>
    <row r="44" spans="1:5" s="2" customFormat="1" x14ac:dyDescent="0.25">
      <c r="A44" s="86">
        <v>45077</v>
      </c>
      <c r="B44" s="83">
        <v>32</v>
      </c>
      <c r="C44" s="87" t="s">
        <v>113</v>
      </c>
      <c r="D44" s="87" t="s">
        <v>78</v>
      </c>
      <c r="E44" s="88" t="s">
        <v>76</v>
      </c>
    </row>
    <row r="45" spans="1:5" s="2" customFormat="1" x14ac:dyDescent="0.25">
      <c r="A45" s="86">
        <v>45077</v>
      </c>
      <c r="B45" s="83">
        <v>15</v>
      </c>
      <c r="C45" s="87" t="s">
        <v>114</v>
      </c>
      <c r="D45" s="87" t="s">
        <v>81</v>
      </c>
      <c r="E45" s="88" t="s">
        <v>76</v>
      </c>
    </row>
    <row r="46" spans="1:5" s="2" customFormat="1" x14ac:dyDescent="0.25">
      <c r="A46" s="86">
        <v>45107</v>
      </c>
      <c r="B46" s="83">
        <v>0.17</v>
      </c>
      <c r="C46" s="87" t="s">
        <v>115</v>
      </c>
      <c r="D46" s="87" t="s">
        <v>78</v>
      </c>
      <c r="E46" s="88" t="s">
        <v>76</v>
      </c>
    </row>
    <row r="47" spans="1:5" s="2" customFormat="1" x14ac:dyDescent="0.25">
      <c r="A47" s="86">
        <v>45107</v>
      </c>
      <c r="B47" s="83">
        <v>32</v>
      </c>
      <c r="C47" s="87" t="s">
        <v>116</v>
      </c>
      <c r="D47" s="87" t="s">
        <v>78</v>
      </c>
      <c r="E47" s="88" t="s">
        <v>76</v>
      </c>
    </row>
    <row r="48" spans="1:5" s="2" customFormat="1" x14ac:dyDescent="0.25">
      <c r="A48" s="86">
        <v>45107</v>
      </c>
      <c r="B48" s="83">
        <v>40</v>
      </c>
      <c r="C48" s="87" t="s">
        <v>118</v>
      </c>
      <c r="D48" s="87" t="s">
        <v>78</v>
      </c>
      <c r="E48" s="88" t="s">
        <v>76</v>
      </c>
    </row>
    <row r="49" spans="1:6" s="2" customFormat="1" x14ac:dyDescent="0.25">
      <c r="A49" s="86">
        <v>45107</v>
      </c>
      <c r="B49" s="83">
        <v>15</v>
      </c>
      <c r="C49" s="87" t="s">
        <v>117</v>
      </c>
      <c r="D49" s="87" t="s">
        <v>81</v>
      </c>
      <c r="E49" s="88" t="s">
        <v>76</v>
      </c>
    </row>
    <row r="50" spans="1:6" s="2" customFormat="1" x14ac:dyDescent="0.25">
      <c r="A50" s="86">
        <v>45107</v>
      </c>
      <c r="B50" s="83">
        <v>230</v>
      </c>
      <c r="C50" s="87" t="s">
        <v>118</v>
      </c>
      <c r="D50" s="87" t="s">
        <v>81</v>
      </c>
      <c r="E50" s="88" t="s">
        <v>76</v>
      </c>
    </row>
    <row r="51" spans="1:6" ht="34.5" customHeight="1" x14ac:dyDescent="0.25">
      <c r="A51" s="38" t="s">
        <v>64</v>
      </c>
      <c r="B51" s="47">
        <f>SUM(B11:B50)</f>
        <v>2459.13</v>
      </c>
      <c r="C51" s="53"/>
      <c r="D51" s="99"/>
      <c r="E51" s="99"/>
    </row>
    <row r="52" spans="1:6" ht="14.15" hidden="1" customHeight="1" x14ac:dyDescent="0.25">
      <c r="B52" s="16"/>
      <c r="C52" s="16"/>
      <c r="D52" s="16"/>
      <c r="E52" s="16"/>
    </row>
    <row r="53" spans="1:6" ht="13" hidden="1" x14ac:dyDescent="0.3">
      <c r="A53" s="17"/>
      <c r="B53" s="16"/>
      <c r="C53" s="16"/>
      <c r="D53" s="16"/>
      <c r="E53" s="16"/>
    </row>
    <row r="54" spans="1:6" ht="12.65" hidden="1" customHeight="1" x14ac:dyDescent="0.25">
      <c r="A54" s="19"/>
      <c r="B54" s="16"/>
      <c r="C54" s="16"/>
      <c r="D54" s="16"/>
      <c r="E54" s="16"/>
    </row>
    <row r="55" spans="1:6" ht="13" hidden="1" x14ac:dyDescent="0.3">
      <c r="A55" s="19"/>
      <c r="B55" s="18"/>
      <c r="C55" s="16"/>
      <c r="D55" s="16"/>
      <c r="E55" s="16"/>
      <c r="F55" s="16"/>
    </row>
    <row r="56" spans="1:6" hidden="1" x14ac:dyDescent="0.25">
      <c r="A56" s="19"/>
      <c r="C56" s="16"/>
      <c r="D56" s="16"/>
      <c r="E56" s="16"/>
      <c r="F56" s="16"/>
    </row>
    <row r="57" spans="1:6" ht="12.75" hidden="1" customHeight="1" x14ac:dyDescent="0.25">
      <c r="A57" s="19"/>
      <c r="B57" s="24"/>
      <c r="C57" s="21"/>
      <c r="D57" s="21"/>
      <c r="E57" s="21"/>
      <c r="F57" s="21"/>
    </row>
    <row r="58" spans="1:6" hidden="1" x14ac:dyDescent="0.25">
      <c r="B58" s="25"/>
      <c r="C58" s="16"/>
      <c r="D58" s="16"/>
      <c r="E58" s="16"/>
    </row>
    <row r="59" spans="1:6" hidden="1" x14ac:dyDescent="0.25">
      <c r="A59" s="16"/>
      <c r="B59" s="16"/>
      <c r="C59" s="16"/>
      <c r="D59" s="16"/>
    </row>
    <row r="60" spans="1:6" ht="12.75" hidden="1" customHeight="1" x14ac:dyDescent="0.25"/>
    <row r="61" spans="1:6" hidden="1" x14ac:dyDescent="0.25">
      <c r="A61" s="16"/>
      <c r="B61" s="16"/>
      <c r="C61" s="16"/>
      <c r="D61" s="16"/>
      <c r="E61" s="16"/>
    </row>
    <row r="62" spans="1:6" hidden="1" x14ac:dyDescent="0.25">
      <c r="A62" s="16"/>
      <c r="B62" s="16"/>
      <c r="C62" s="16"/>
      <c r="D62" s="16"/>
      <c r="E62" s="16"/>
    </row>
    <row r="63" spans="1:6" hidden="1" x14ac:dyDescent="0.25">
      <c r="A63" s="16"/>
      <c r="B63" s="16"/>
      <c r="C63" s="16"/>
      <c r="D63" s="16"/>
      <c r="E63" s="16"/>
    </row>
    <row r="64" spans="1:6" hidden="1" x14ac:dyDescent="0.25">
      <c r="A64" s="16"/>
      <c r="B64" s="16"/>
      <c r="C64" s="16"/>
      <c r="D64" s="16"/>
      <c r="E64" s="16"/>
    </row>
    <row r="65" spans="1:5" hidden="1" x14ac:dyDescent="0.25">
      <c r="A65" s="16"/>
      <c r="B65" s="16"/>
      <c r="C65" s="16"/>
      <c r="D65" s="16"/>
      <c r="E65" s="16"/>
    </row>
  </sheetData>
  <sheetProtection formatCells="0" insertRows="0" deleteRows="0"/>
  <mergeCells count="10">
    <mergeCell ref="D51:E51"/>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8 A39:A5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sign-off'!$A$19:$A$20</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sign-off'!$A$21:$A$22</xm:f>
          </x14:formula1>
          <xm:sqref>B7:E7</xm:sqref>
        </x14:dataValidation>
        <x14:dataValidation type="decimal" operator="greaterThan" allowBlank="1" showInputMessage="1" showErrorMessage="1" error="This cell must contain a dollar figure" xr:uid="{00000000-0002-0000-0400-000004000000}">
          <x14:formula1>
            <xm:f>'Summary and sign-off'!$A$39</xm:f>
          </x14:formula1>
          <xm:sqref>B11:B38 B39:B50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J32"/>
  <sheetViews>
    <sheetView zoomScaleNormal="100" workbookViewId="0">
      <selection sqref="A1:F1"/>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hidden="1" customWidth="1"/>
    <col min="8" max="10" width="9.1796875" hidden="1" customWidth="1"/>
    <col min="11" max="15" width="0" hidden="1" customWidth="1"/>
  </cols>
  <sheetData>
    <row r="1" spans="1:7" ht="26.25" customHeight="1" x14ac:dyDescent="0.25">
      <c r="A1" s="100" t="s">
        <v>141</v>
      </c>
      <c r="B1" s="100"/>
      <c r="C1" s="100"/>
      <c r="D1" s="100"/>
      <c r="E1" s="100"/>
      <c r="F1" s="100"/>
    </row>
    <row r="2" spans="1:7" ht="21" customHeight="1" x14ac:dyDescent="0.25">
      <c r="A2" s="3" t="s">
        <v>47</v>
      </c>
      <c r="B2" s="98" t="str">
        <f>'Summary and sign-off'!B2:F2</f>
        <v>Tertiary Education Commission</v>
      </c>
      <c r="C2" s="98"/>
      <c r="D2" s="98"/>
      <c r="E2" s="98"/>
      <c r="F2" s="98"/>
    </row>
    <row r="3" spans="1:7" ht="31" x14ac:dyDescent="0.25">
      <c r="A3" s="3" t="s">
        <v>48</v>
      </c>
      <c r="B3" s="98" t="str">
        <f>'Summary and sign-off'!B3:F3</f>
        <v>Tim Fowler</v>
      </c>
      <c r="C3" s="98"/>
      <c r="D3" s="98"/>
      <c r="E3" s="98"/>
      <c r="F3" s="98"/>
    </row>
    <row r="4" spans="1:7" ht="21" customHeight="1" x14ac:dyDescent="0.25">
      <c r="A4" s="3" t="s">
        <v>49</v>
      </c>
      <c r="B4" s="98">
        <f>'Summary and sign-off'!B4:F4</f>
        <v>44743</v>
      </c>
      <c r="C4" s="98"/>
      <c r="D4" s="98"/>
      <c r="E4" s="98"/>
      <c r="F4" s="98"/>
    </row>
    <row r="5" spans="1:7" ht="21" customHeight="1" x14ac:dyDescent="0.25">
      <c r="A5" s="3" t="s">
        <v>50</v>
      </c>
      <c r="B5" s="98">
        <f>'Summary and sign-off'!B5:F5</f>
        <v>45107</v>
      </c>
      <c r="C5" s="98"/>
      <c r="D5" s="98"/>
      <c r="E5" s="98"/>
      <c r="F5" s="98"/>
    </row>
    <row r="6" spans="1:7" ht="21" customHeight="1" x14ac:dyDescent="0.25">
      <c r="A6" s="3" t="s">
        <v>65</v>
      </c>
      <c r="B6" s="93" t="s">
        <v>19</v>
      </c>
      <c r="C6" s="93"/>
      <c r="D6" s="93"/>
      <c r="E6" s="93"/>
      <c r="F6" s="93"/>
    </row>
    <row r="7" spans="1:7" ht="21" customHeight="1" x14ac:dyDescent="0.25">
      <c r="A7" s="3" t="s">
        <v>2</v>
      </c>
      <c r="B7" s="93" t="s">
        <v>21</v>
      </c>
      <c r="C7" s="93"/>
      <c r="D7" s="93"/>
      <c r="E7" s="93"/>
      <c r="F7" s="93"/>
    </row>
    <row r="8" spans="1:7" ht="36" customHeight="1" x14ac:dyDescent="0.25">
      <c r="A8" s="103" t="s">
        <v>66</v>
      </c>
      <c r="B8" s="103"/>
      <c r="C8" s="103"/>
      <c r="D8" s="103"/>
      <c r="E8" s="103"/>
      <c r="F8" s="103"/>
    </row>
    <row r="9" spans="1:7" ht="36" customHeight="1" x14ac:dyDescent="0.25">
      <c r="A9" s="112" t="s">
        <v>135</v>
      </c>
      <c r="B9" s="113"/>
      <c r="C9" s="113"/>
      <c r="D9" s="113"/>
      <c r="E9" s="113"/>
      <c r="F9" s="113"/>
    </row>
    <row r="10" spans="1:7" ht="39" customHeight="1" x14ac:dyDescent="0.25">
      <c r="A10" s="23" t="s">
        <v>127</v>
      </c>
      <c r="B10" s="77" t="s">
        <v>136</v>
      </c>
      <c r="C10" s="77" t="s">
        <v>137</v>
      </c>
      <c r="D10" s="77" t="s">
        <v>138</v>
      </c>
      <c r="E10" s="77" t="s">
        <v>139</v>
      </c>
      <c r="F10" s="77" t="s">
        <v>140</v>
      </c>
    </row>
    <row r="11" spans="1:7" s="2" customFormat="1" x14ac:dyDescent="0.25">
      <c r="A11" s="82"/>
      <c r="B11" s="87" t="s">
        <v>120</v>
      </c>
      <c r="C11" s="89"/>
      <c r="D11" s="87"/>
      <c r="E11" s="90"/>
      <c r="F11" s="88"/>
    </row>
    <row r="12" spans="1:7" ht="34.5" customHeight="1" x14ac:dyDescent="0.25">
      <c r="A12" s="78" t="s">
        <v>67</v>
      </c>
      <c r="B12" s="79" t="s">
        <v>68</v>
      </c>
      <c r="C12" s="80">
        <f>C13+C14</f>
        <v>0</v>
      </c>
      <c r="D12" s="81"/>
      <c r="E12" s="99"/>
      <c r="F12" s="99"/>
      <c r="G12" s="2"/>
    </row>
    <row r="13" spans="1:7" ht="25.5" customHeight="1" x14ac:dyDescent="0.35">
      <c r="A13" s="39"/>
      <c r="B13" s="40" t="s">
        <v>34</v>
      </c>
      <c r="C13" s="41">
        <f>COUNTIF(C11:C11,'Summary and sign-off'!A37)</f>
        <v>0</v>
      </c>
      <c r="D13" s="13"/>
      <c r="E13" s="14"/>
      <c r="F13" s="15"/>
    </row>
    <row r="14" spans="1:7" ht="25.5" customHeight="1" x14ac:dyDescent="0.35">
      <c r="A14" s="39"/>
      <c r="B14" s="40" t="s">
        <v>35</v>
      </c>
      <c r="C14" s="41">
        <f>COUNTIF(C11:C11,'Summary and sign-off'!A38)</f>
        <v>0</v>
      </c>
      <c r="D14" s="13"/>
      <c r="E14" s="14"/>
      <c r="F14" s="15"/>
    </row>
    <row r="15" spans="1:7" ht="13" hidden="1" x14ac:dyDescent="0.3">
      <c r="A15" s="16"/>
      <c r="B15" s="17"/>
      <c r="C15" s="16"/>
      <c r="D15" s="18"/>
      <c r="E15" s="18"/>
      <c r="F15" s="16"/>
    </row>
    <row r="16" spans="1:7" ht="13" hidden="1" x14ac:dyDescent="0.3">
      <c r="A16" s="17"/>
      <c r="B16" s="17"/>
      <c r="C16" s="17"/>
      <c r="D16" s="17"/>
      <c r="E16" s="17"/>
      <c r="F16" s="17"/>
    </row>
    <row r="17" spans="1:6" ht="12.65" hidden="1" customHeight="1" x14ac:dyDescent="0.25">
      <c r="A17" s="19"/>
      <c r="B17" s="16"/>
      <c r="C17" s="16"/>
      <c r="D17" s="16"/>
      <c r="E17" s="16"/>
    </row>
    <row r="18" spans="1:6" ht="13" hidden="1" x14ac:dyDescent="0.3">
      <c r="A18" s="19"/>
      <c r="B18" s="18"/>
      <c r="C18" s="16"/>
      <c r="D18" s="16"/>
      <c r="E18" s="16"/>
      <c r="F18" s="16"/>
    </row>
    <row r="19" spans="1:6" ht="13" hidden="1" x14ac:dyDescent="0.3">
      <c r="A19" s="19"/>
      <c r="B19" s="20"/>
      <c r="C19" s="20"/>
      <c r="D19" s="20"/>
      <c r="E19" s="20"/>
      <c r="F19" s="20"/>
    </row>
    <row r="20" spans="1:6" ht="12.75" hidden="1" customHeight="1" x14ac:dyDescent="0.25">
      <c r="A20" s="19"/>
      <c r="B20" s="16"/>
      <c r="C20" s="16"/>
      <c r="D20" s="16"/>
      <c r="E20" s="16"/>
      <c r="F20" s="16"/>
    </row>
    <row r="21" spans="1:6" ht="13" hidden="1" customHeight="1" x14ac:dyDescent="0.25">
      <c r="A21" s="19"/>
      <c r="B21" s="16"/>
      <c r="C21" s="16"/>
      <c r="D21" s="16"/>
      <c r="E21" s="16"/>
      <c r="F21" s="16"/>
    </row>
    <row r="22" spans="1:6" hidden="1" x14ac:dyDescent="0.25">
      <c r="A22" s="19"/>
      <c r="C22" s="16"/>
      <c r="D22" s="16"/>
      <c r="E22" s="16"/>
      <c r="F22" s="16"/>
    </row>
    <row r="23" spans="1:6" ht="12.75" hidden="1" customHeight="1" x14ac:dyDescent="0.25">
      <c r="A23" s="19"/>
      <c r="B23" s="19"/>
      <c r="C23" s="21"/>
      <c r="D23" s="21"/>
      <c r="E23" s="21"/>
      <c r="F23" s="21"/>
    </row>
    <row r="24" spans="1:6" ht="12.75" hidden="1" customHeight="1" x14ac:dyDescent="0.25">
      <c r="A24" s="19"/>
      <c r="B24" s="19"/>
      <c r="C24" s="21"/>
      <c r="D24" s="21"/>
      <c r="E24" s="21"/>
      <c r="F24" s="21"/>
    </row>
    <row r="25" spans="1:6" ht="12.75" hidden="1" customHeight="1" x14ac:dyDescent="0.25">
      <c r="A25" s="19"/>
      <c r="B25" s="19"/>
      <c r="C25" s="21"/>
      <c r="D25" s="21"/>
      <c r="E25" s="21"/>
      <c r="F25" s="21"/>
    </row>
    <row r="28" spans="1:6" ht="13" hidden="1" x14ac:dyDescent="0.3">
      <c r="A28" s="17"/>
      <c r="B28" s="17"/>
      <c r="C28" s="17"/>
      <c r="D28" s="17"/>
      <c r="E28" s="17"/>
      <c r="F28" s="17"/>
    </row>
    <row r="29" spans="1:6" ht="13" hidden="1" x14ac:dyDescent="0.3">
      <c r="A29" s="17"/>
      <c r="B29" s="17"/>
      <c r="C29" s="17"/>
      <c r="D29" s="17"/>
      <c r="E29" s="17"/>
      <c r="F29" s="17"/>
    </row>
    <row r="30" spans="1:6" ht="13" hidden="1" x14ac:dyDescent="0.3">
      <c r="A30" s="17"/>
      <c r="B30" s="17"/>
      <c r="C30" s="17"/>
      <c r="D30" s="17"/>
      <c r="E30" s="17"/>
      <c r="F30" s="17"/>
    </row>
    <row r="31" spans="1:6" ht="13" hidden="1" x14ac:dyDescent="0.3">
      <c r="A31" s="17"/>
      <c r="B31" s="17"/>
      <c r="C31" s="17"/>
      <c r="D31" s="17"/>
      <c r="E31" s="17"/>
      <c r="F31" s="17"/>
    </row>
    <row r="32" spans="1:6" ht="13" hidden="1" x14ac:dyDescent="0.3">
      <c r="A32" s="17"/>
      <c r="B32" s="17"/>
      <c r="C32" s="17"/>
      <c r="D32" s="17"/>
      <c r="E32" s="17"/>
      <c r="F32" s="17"/>
    </row>
  </sheetData>
  <sheetProtection formatCells="0" insertRows="0" deleteRows="0"/>
  <dataConsolidate/>
  <mergeCells count="10">
    <mergeCell ref="E12:F12"/>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sign-off'!$A$19:$A$20</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sign-off'!$A$21:$A$22</xm:f>
          </x14:formula1>
          <xm:sqref>B7:F7</xm:sqref>
        </x14:dataValidation>
        <x14:dataValidation type="list" allowBlank="1" showInputMessage="1" showErrorMessage="1" error="Use the drop down list (at the right of the cell)" xr:uid="{00000000-0002-0000-0500-000002000000}">
          <x14:formula1>
            <xm:f>'Summary and sign-off'!$A$37:$A$38</xm:f>
          </x14:formula1>
          <xm:sqref>C11</xm:sqref>
        </x14:dataValidation>
        <x14:dataValidation type="list" errorStyle="information" operator="greaterThan" allowBlank="1" showInputMessage="1" prompt="Provide specific $ value if possible" xr:uid="{00000000-0002-0000-0500-000003000000}">
          <x14:formula1>
            <xm:f>'Summary and sign-off'!$A$31:$A$36</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A1964220</value>
    </field>
    <field name="Objective-Title">
      <value order="0">Chief-executive-gifts-benefits-and-expenses-Disclosure-Workbook 22-23</value>
    </field>
    <field name="Objective-Description">
      <value order="0"/>
    </field>
    <field name="Objective-CreationStamp">
      <value order="0">2023-07-18T22:19:58Z</value>
    </field>
    <field name="Objective-IsApproved">
      <value order="0">false</value>
    </field>
    <field name="Objective-IsPublished">
      <value order="0">true</value>
    </field>
    <field name="Objective-DatePublished">
      <value order="0">2023-07-21T01:30:17Z</value>
    </field>
    <field name="Objective-ModificationStamp">
      <value order="0">2023-07-21T01:30:17Z</value>
    </field>
    <field name="Objective-Owner">
      <value order="0">Mike Ravine</value>
    </field>
    <field name="Objective-Path">
      <value order="0">Objective Global Folder:TEC Global Folder (fA27):Finance:Financial Accounting:Month End:FN-A-Month End- 2022 - 2023:12 June 2023 - Month End 2022 - 2023</value>
    </field>
    <field name="Objective-Parent">
      <value order="0">12 June 2023 - Month End 2022 - 2023</value>
    </field>
    <field name="Objective-State">
      <value order="0">Published</value>
    </field>
    <field name="Objective-VersionId">
      <value order="0">vA4395612</value>
    </field>
    <field name="Objective-Version">
      <value order="0">4.0</value>
    </field>
    <field name="Objective-VersionNumber">
      <value order="0">9</value>
    </field>
    <field name="Objective-VersionComment">
      <value order="0"/>
    </field>
    <field name="Objective-FileNumber">
      <value order="0">FN-A-08-21/22-0776</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2023-07-24T22:54:49Z</dcterms:created>
  <dcterms:modified xsi:type="dcterms:W3CDTF">2023-07-24T23:02:28Z</dcterms:modified>
  <cp:category/>
  <cp:contentStatus/>
</cp:coreProperties>
</file>